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73450717-59B1-41AD-83C5-A216069F4E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Лист1!$A$1:$K$293</definedName>
  </definedNames>
  <calcPr calcId="181029"/>
</workbook>
</file>

<file path=xl/calcChain.xml><?xml version="1.0" encoding="utf-8"?>
<calcChain xmlns="http://schemas.openxmlformats.org/spreadsheetml/2006/main">
  <c r="I282" i="1" l="1"/>
  <c r="J281" i="1"/>
  <c r="H281" i="1"/>
  <c r="H278" i="1" l="1"/>
  <c r="D274" i="1"/>
  <c r="F274" i="1" s="1"/>
  <c r="J274" i="1" s="1"/>
  <c r="I285" i="1"/>
  <c r="I284" i="1"/>
  <c r="I283" i="1"/>
  <c r="I277" i="1"/>
  <c r="I276" i="1"/>
  <c r="I275" i="1"/>
  <c r="I274" i="1"/>
  <c r="I273" i="1"/>
  <c r="I272" i="1"/>
  <c r="I271" i="1"/>
  <c r="I270" i="1"/>
  <c r="F285" i="1"/>
  <c r="J285" i="1" s="1"/>
  <c r="F284" i="1"/>
  <c r="J284" i="1" s="1"/>
  <c r="F283" i="1"/>
  <c r="J283" i="1" s="1"/>
  <c r="F276" i="1"/>
  <c r="J276" i="1" s="1"/>
  <c r="F272" i="1"/>
  <c r="J272" i="1" s="1"/>
  <c r="F271" i="1"/>
  <c r="J271" i="1" s="1"/>
  <c r="F270" i="1"/>
  <c r="I269" i="1"/>
  <c r="D262" i="1"/>
  <c r="F262" i="1" s="1"/>
  <c r="H259" i="1"/>
  <c r="F249" i="1"/>
  <c r="J249" i="1" s="1"/>
  <c r="I249" i="1"/>
  <c r="F250" i="1"/>
  <c r="J250" i="1" s="1"/>
  <c r="I250" i="1"/>
  <c r="F251" i="1"/>
  <c r="J251" i="1" s="1"/>
  <c r="I251" i="1"/>
  <c r="I252" i="1"/>
  <c r="F253" i="1"/>
  <c r="J253" i="1" s="1"/>
  <c r="I253" i="1"/>
  <c r="I254" i="1"/>
  <c r="F255" i="1"/>
  <c r="J255" i="1" s="1"/>
  <c r="I255" i="1"/>
  <c r="I256" i="1"/>
  <c r="F257" i="1"/>
  <c r="J257" i="1" s="1"/>
  <c r="I257" i="1"/>
  <c r="I258" i="1"/>
  <c r="I262" i="1"/>
  <c r="I263" i="1"/>
  <c r="F264" i="1"/>
  <c r="F269" i="1" s="1"/>
  <c r="J269" i="1" s="1"/>
  <c r="I264" i="1"/>
  <c r="F265" i="1"/>
  <c r="J265" i="1" s="1"/>
  <c r="I265" i="1"/>
  <c r="F266" i="1"/>
  <c r="J266" i="1" s="1"/>
  <c r="I266" i="1"/>
  <c r="F267" i="1"/>
  <c r="J267" i="1" s="1"/>
  <c r="I267" i="1"/>
  <c r="F268" i="1"/>
  <c r="J268" i="1" s="1"/>
  <c r="I268" i="1"/>
  <c r="F273" i="1" l="1"/>
  <c r="J273" i="1" s="1"/>
  <c r="F277" i="1"/>
  <c r="J262" i="1"/>
  <c r="F263" i="1"/>
  <c r="J263" i="1" s="1"/>
  <c r="J270" i="1"/>
  <c r="J264" i="1"/>
  <c r="F275" i="1"/>
  <c r="J275" i="1" s="1"/>
  <c r="J277" i="1"/>
  <c r="F258" i="1"/>
  <c r="J258" i="1" s="1"/>
  <c r="F254" i="1"/>
  <c r="J254" i="1" s="1"/>
  <c r="F256" i="1"/>
  <c r="J256" i="1" s="1"/>
  <c r="I244" i="1"/>
  <c r="H243" i="1"/>
  <c r="I221" i="1"/>
  <c r="I220" i="1"/>
  <c r="F220" i="1"/>
  <c r="J220" i="1" s="1"/>
  <c r="I219" i="1"/>
  <c r="I218" i="1"/>
  <c r="F218" i="1"/>
  <c r="J218" i="1" s="1"/>
  <c r="I217" i="1"/>
  <c r="I216" i="1"/>
  <c r="F216" i="1"/>
  <c r="J216" i="1" s="1"/>
  <c r="I215" i="1"/>
  <c r="I214" i="1"/>
  <c r="F214" i="1"/>
  <c r="J214" i="1" s="1"/>
  <c r="I213" i="1"/>
  <c r="F213" i="1"/>
  <c r="J213" i="1" s="1"/>
  <c r="I212" i="1"/>
  <c r="F212" i="1"/>
  <c r="J212" i="1" s="1"/>
  <c r="I211" i="1"/>
  <c r="I210" i="1"/>
  <c r="F210" i="1"/>
  <c r="J210" i="1" s="1"/>
  <c r="I209" i="1"/>
  <c r="F209" i="1"/>
  <c r="J209" i="1" s="1"/>
  <c r="I208" i="1"/>
  <c r="I207" i="1"/>
  <c r="F207" i="1"/>
  <c r="J207" i="1" s="1"/>
  <c r="I206" i="1"/>
  <c r="F206" i="1"/>
  <c r="J206" i="1" s="1"/>
  <c r="I205" i="1"/>
  <c r="F205" i="1"/>
  <c r="J205" i="1" s="1"/>
  <c r="I232" i="1"/>
  <c r="F232" i="1"/>
  <c r="J232" i="1" s="1"/>
  <c r="I231" i="1"/>
  <c r="I230" i="1"/>
  <c r="F230" i="1"/>
  <c r="J230" i="1" s="1"/>
  <c r="I229" i="1"/>
  <c r="I228" i="1"/>
  <c r="F228" i="1"/>
  <c r="J228" i="1" s="1"/>
  <c r="I227" i="1"/>
  <c r="I226" i="1"/>
  <c r="F226" i="1"/>
  <c r="J226" i="1" s="1"/>
  <c r="I225" i="1"/>
  <c r="I224" i="1"/>
  <c r="F224" i="1"/>
  <c r="J224" i="1" s="1"/>
  <c r="I223" i="1"/>
  <c r="I222" i="1"/>
  <c r="F222" i="1"/>
  <c r="J222" i="1" s="1"/>
  <c r="F229" i="1" l="1"/>
  <c r="J229" i="1" s="1"/>
  <c r="F278" i="1"/>
  <c r="J278" i="1" s="1"/>
  <c r="F211" i="1"/>
  <c r="J211" i="1" s="1"/>
  <c r="F221" i="1"/>
  <c r="J221" i="1" s="1"/>
  <c r="F215" i="1"/>
  <c r="J215" i="1" s="1"/>
  <c r="F223" i="1"/>
  <c r="J223" i="1" s="1"/>
  <c r="F231" i="1"/>
  <c r="J231" i="1" s="1"/>
  <c r="F217" i="1"/>
  <c r="J217" i="1" s="1"/>
  <c r="F225" i="1"/>
  <c r="J225" i="1" s="1"/>
  <c r="F233" i="1"/>
  <c r="F208" i="1"/>
  <c r="J208" i="1" s="1"/>
  <c r="F219" i="1"/>
  <c r="J219" i="1" s="1"/>
  <c r="F227" i="1"/>
  <c r="J227" i="1" s="1"/>
  <c r="I165" i="1"/>
  <c r="I164" i="1"/>
  <c r="F164" i="1"/>
  <c r="J164" i="1" s="1"/>
  <c r="H201" i="1"/>
  <c r="D197" i="1"/>
  <c r="D195" i="1"/>
  <c r="I181" i="1"/>
  <c r="F181" i="1"/>
  <c r="J181" i="1" s="1"/>
  <c r="I180" i="1"/>
  <c r="F180" i="1"/>
  <c r="J180" i="1" s="1"/>
  <c r="I179" i="1"/>
  <c r="F179" i="1"/>
  <c r="J179" i="1" s="1"/>
  <c r="I178" i="1"/>
  <c r="I177" i="1"/>
  <c r="F177" i="1"/>
  <c r="J177" i="1" s="1"/>
  <c r="I176" i="1"/>
  <c r="F176" i="1"/>
  <c r="J176" i="1" s="1"/>
  <c r="I175" i="1"/>
  <c r="F175" i="1"/>
  <c r="J175" i="1" s="1"/>
  <c r="I174" i="1"/>
  <c r="F174" i="1"/>
  <c r="J174" i="1" s="1"/>
  <c r="I173" i="1"/>
  <c r="F173" i="1"/>
  <c r="J173" i="1" s="1"/>
  <c r="I172" i="1"/>
  <c r="F172" i="1"/>
  <c r="J172" i="1" s="1"/>
  <c r="F165" i="1" l="1"/>
  <c r="J165" i="1" s="1"/>
  <c r="I148" i="1"/>
  <c r="F148" i="1"/>
  <c r="J148" i="1" s="1"/>
  <c r="H159" i="1" l="1"/>
  <c r="I142" i="1"/>
  <c r="F142" i="1"/>
  <c r="J142" i="1" s="1"/>
  <c r="F143" i="1" l="1"/>
  <c r="J143" i="1" s="1"/>
  <c r="I248" i="1"/>
  <c r="I247" i="1"/>
  <c r="I242" i="1"/>
  <c r="I241" i="1"/>
  <c r="I240" i="1"/>
  <c r="I239" i="1"/>
  <c r="I238" i="1"/>
  <c r="I237" i="1"/>
  <c r="I236" i="1"/>
  <c r="I235" i="1"/>
  <c r="I234" i="1"/>
  <c r="I233" i="1"/>
  <c r="I204" i="1"/>
  <c r="I203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71" i="1"/>
  <c r="I170" i="1"/>
  <c r="I169" i="1"/>
  <c r="I168" i="1"/>
  <c r="I167" i="1"/>
  <c r="I166" i="1"/>
  <c r="I163" i="1"/>
  <c r="I162" i="1"/>
  <c r="I161" i="1"/>
  <c r="I158" i="1"/>
  <c r="I157" i="1"/>
  <c r="I156" i="1"/>
  <c r="I155" i="1"/>
  <c r="I154" i="1"/>
  <c r="I153" i="1"/>
  <c r="I152" i="1"/>
  <c r="I151" i="1"/>
  <c r="I150" i="1"/>
  <c r="I149" i="1"/>
  <c r="I147" i="1"/>
  <c r="I146" i="1"/>
  <c r="I145" i="1"/>
  <c r="I144" i="1"/>
  <c r="I141" i="1"/>
  <c r="I140" i="1"/>
  <c r="I139" i="1"/>
  <c r="I138" i="1"/>
  <c r="I137" i="1"/>
  <c r="I136" i="1"/>
  <c r="I135" i="1"/>
  <c r="I134" i="1"/>
  <c r="I133" i="1"/>
  <c r="I132" i="1"/>
  <c r="F248" i="1"/>
  <c r="J248" i="1" s="1"/>
  <c r="F247" i="1"/>
  <c r="F241" i="1"/>
  <c r="F239" i="1"/>
  <c r="J239" i="1" s="1"/>
  <c r="F238" i="1"/>
  <c r="F236" i="1"/>
  <c r="F234" i="1"/>
  <c r="J233" i="1"/>
  <c r="F203" i="1"/>
  <c r="F199" i="1"/>
  <c r="F197" i="1"/>
  <c r="F195" i="1"/>
  <c r="F193" i="1"/>
  <c r="F191" i="1"/>
  <c r="F189" i="1"/>
  <c r="F187" i="1"/>
  <c r="J187" i="1" s="1"/>
  <c r="F186" i="1"/>
  <c r="J186" i="1" s="1"/>
  <c r="F185" i="1"/>
  <c r="F183" i="1"/>
  <c r="J183" i="1" s="1"/>
  <c r="F182" i="1"/>
  <c r="F171" i="1"/>
  <c r="J171" i="1" s="1"/>
  <c r="F170" i="1"/>
  <c r="J170" i="1" s="1"/>
  <c r="F169" i="1"/>
  <c r="J169" i="1" s="1"/>
  <c r="F168" i="1"/>
  <c r="F166" i="1"/>
  <c r="F162" i="1"/>
  <c r="J162" i="1" s="1"/>
  <c r="F161" i="1"/>
  <c r="F157" i="1"/>
  <c r="J157" i="1" s="1"/>
  <c r="F156" i="1"/>
  <c r="J156" i="1" s="1"/>
  <c r="F155" i="1"/>
  <c r="J155" i="1" s="1"/>
  <c r="F154" i="1"/>
  <c r="F152" i="1"/>
  <c r="J152" i="1" s="1"/>
  <c r="F151" i="1"/>
  <c r="J151" i="1" s="1"/>
  <c r="F150" i="1"/>
  <c r="F147" i="1"/>
  <c r="J147" i="1" s="1"/>
  <c r="F146" i="1"/>
  <c r="F144" i="1"/>
  <c r="F140" i="1"/>
  <c r="F138" i="1"/>
  <c r="F136" i="1"/>
  <c r="J136" i="1" s="1"/>
  <c r="F135" i="1"/>
  <c r="J135" i="1" s="1"/>
  <c r="F133" i="1"/>
  <c r="J133" i="1" s="1"/>
  <c r="F132" i="1"/>
  <c r="I131" i="1"/>
  <c r="I130" i="1"/>
  <c r="F130" i="1"/>
  <c r="J130" i="1" s="1"/>
  <c r="I129" i="1"/>
  <c r="I128" i="1"/>
  <c r="F128" i="1"/>
  <c r="J128" i="1" s="1"/>
  <c r="J236" i="1" l="1"/>
  <c r="F237" i="1"/>
  <c r="J237" i="1" s="1"/>
  <c r="J241" i="1"/>
  <c r="F242" i="1"/>
  <c r="J242" i="1" s="1"/>
  <c r="J234" i="1"/>
  <c r="F235" i="1"/>
  <c r="J235" i="1" s="1"/>
  <c r="J238" i="1"/>
  <c r="F240" i="1"/>
  <c r="J240" i="1" s="1"/>
  <c r="J203" i="1"/>
  <c r="F204" i="1"/>
  <c r="J247" i="1"/>
  <c r="F252" i="1"/>
  <c r="J185" i="1"/>
  <c r="F188" i="1"/>
  <c r="J188" i="1" s="1"/>
  <c r="J189" i="1"/>
  <c r="F190" i="1"/>
  <c r="J190" i="1" s="1"/>
  <c r="J193" i="1"/>
  <c r="F194" i="1"/>
  <c r="J194" i="1" s="1"/>
  <c r="J197" i="1"/>
  <c r="F198" i="1"/>
  <c r="J198" i="1" s="1"/>
  <c r="J168" i="1"/>
  <c r="F178" i="1"/>
  <c r="J178" i="1" s="1"/>
  <c r="J182" i="1"/>
  <c r="F184" i="1"/>
  <c r="J184" i="1" s="1"/>
  <c r="J191" i="1"/>
  <c r="F192" i="1"/>
  <c r="J192" i="1" s="1"/>
  <c r="J195" i="1"/>
  <c r="F196" i="1"/>
  <c r="J196" i="1" s="1"/>
  <c r="J199" i="1"/>
  <c r="F200" i="1"/>
  <c r="J200" i="1" s="1"/>
  <c r="J166" i="1"/>
  <c r="F167" i="1"/>
  <c r="J167" i="1" s="1"/>
  <c r="J161" i="1"/>
  <c r="F163" i="1"/>
  <c r="F149" i="1"/>
  <c r="J149" i="1" s="1"/>
  <c r="J150" i="1"/>
  <c r="F153" i="1"/>
  <c r="J153" i="1" s="1"/>
  <c r="J154" i="1"/>
  <c r="F158" i="1"/>
  <c r="J158" i="1" s="1"/>
  <c r="J146" i="1"/>
  <c r="F134" i="1"/>
  <c r="J134" i="1" s="1"/>
  <c r="J138" i="1"/>
  <c r="F139" i="1"/>
  <c r="J139" i="1" s="1"/>
  <c r="J144" i="1"/>
  <c r="F145" i="1"/>
  <c r="J145" i="1" s="1"/>
  <c r="J140" i="1"/>
  <c r="F141" i="1"/>
  <c r="J141" i="1" s="1"/>
  <c r="J132" i="1"/>
  <c r="F137" i="1"/>
  <c r="J137" i="1" s="1"/>
  <c r="F129" i="1"/>
  <c r="F131" i="1"/>
  <c r="H124" i="1"/>
  <c r="F110" i="1"/>
  <c r="J110" i="1" s="1"/>
  <c r="F104" i="1"/>
  <c r="J104" i="1" s="1"/>
  <c r="F101" i="1"/>
  <c r="J101" i="1" s="1"/>
  <c r="H90" i="1"/>
  <c r="I112" i="1"/>
  <c r="F112" i="1"/>
  <c r="J112" i="1" s="1"/>
  <c r="I110" i="1"/>
  <c r="I111" i="1"/>
  <c r="I109" i="1"/>
  <c r="F109" i="1"/>
  <c r="J109" i="1" s="1"/>
  <c r="I108" i="1"/>
  <c r="F108" i="1"/>
  <c r="J108" i="1" s="1"/>
  <c r="I107" i="1"/>
  <c r="I106" i="1"/>
  <c r="F106" i="1"/>
  <c r="J106" i="1" s="1"/>
  <c r="I105" i="1"/>
  <c r="I104" i="1"/>
  <c r="I103" i="1"/>
  <c r="F103" i="1"/>
  <c r="J103" i="1" s="1"/>
  <c r="I102" i="1"/>
  <c r="I101" i="1"/>
  <c r="I100" i="1"/>
  <c r="I123" i="1"/>
  <c r="I122" i="1"/>
  <c r="F122" i="1"/>
  <c r="J122" i="1" s="1"/>
  <c r="I121" i="1"/>
  <c r="I120" i="1"/>
  <c r="F120" i="1"/>
  <c r="J120" i="1" s="1"/>
  <c r="I119" i="1"/>
  <c r="I118" i="1"/>
  <c r="F118" i="1"/>
  <c r="I117" i="1"/>
  <c r="I116" i="1"/>
  <c r="F116" i="1"/>
  <c r="J116" i="1" s="1"/>
  <c r="I115" i="1"/>
  <c r="I114" i="1"/>
  <c r="F114" i="1"/>
  <c r="J114" i="1" s="1"/>
  <c r="I113" i="1"/>
  <c r="F84" i="1"/>
  <c r="J84" i="1" s="1"/>
  <c r="I71" i="1"/>
  <c r="F71" i="1"/>
  <c r="J71" i="1" s="1"/>
  <c r="I70" i="1"/>
  <c r="F70" i="1"/>
  <c r="J70" i="1" s="1"/>
  <c r="I69" i="1"/>
  <c r="I68" i="1"/>
  <c r="F68" i="1"/>
  <c r="J68" i="1" s="1"/>
  <c r="I67" i="1"/>
  <c r="F67" i="1"/>
  <c r="J67" i="1" s="1"/>
  <c r="I66" i="1"/>
  <c r="F66" i="1"/>
  <c r="J66" i="1" s="1"/>
  <c r="I65" i="1"/>
  <c r="F65" i="1"/>
  <c r="J65" i="1" s="1"/>
  <c r="I64" i="1"/>
  <c r="F64" i="1"/>
  <c r="J64" i="1" s="1"/>
  <c r="I63" i="1"/>
  <c r="F63" i="1"/>
  <c r="J63" i="1" s="1"/>
  <c r="I62" i="1"/>
  <c r="F62" i="1"/>
  <c r="J62" i="1" s="1"/>
  <c r="I61" i="1"/>
  <c r="F61" i="1"/>
  <c r="J61" i="1" s="1"/>
  <c r="I60" i="1"/>
  <c r="F60" i="1"/>
  <c r="J60" i="1" s="1"/>
  <c r="I59" i="1"/>
  <c r="F59" i="1"/>
  <c r="J59" i="1" s="1"/>
  <c r="I58" i="1"/>
  <c r="F58" i="1"/>
  <c r="J58" i="1" s="1"/>
  <c r="I57" i="1"/>
  <c r="I56" i="1"/>
  <c r="F56" i="1"/>
  <c r="J56" i="1" s="1"/>
  <c r="I55" i="1"/>
  <c r="F55" i="1"/>
  <c r="J55" i="1" s="1"/>
  <c r="I54" i="1"/>
  <c r="F54" i="1"/>
  <c r="J54" i="1" s="1"/>
  <c r="I89" i="1"/>
  <c r="I88" i="1"/>
  <c r="F88" i="1"/>
  <c r="J88" i="1" s="1"/>
  <c r="I87" i="1"/>
  <c r="I86" i="1"/>
  <c r="F86" i="1"/>
  <c r="J86" i="1" s="1"/>
  <c r="I85" i="1"/>
  <c r="I84" i="1"/>
  <c r="I83" i="1"/>
  <c r="I82" i="1"/>
  <c r="F82" i="1"/>
  <c r="J82" i="1" s="1"/>
  <c r="I81" i="1"/>
  <c r="I80" i="1"/>
  <c r="F80" i="1"/>
  <c r="J80" i="1" s="1"/>
  <c r="I79" i="1"/>
  <c r="F79" i="1"/>
  <c r="J79" i="1" s="1"/>
  <c r="I78" i="1"/>
  <c r="I77" i="1"/>
  <c r="F77" i="1"/>
  <c r="J77" i="1" s="1"/>
  <c r="I76" i="1"/>
  <c r="I75" i="1"/>
  <c r="F75" i="1"/>
  <c r="J75" i="1" s="1"/>
  <c r="I74" i="1"/>
  <c r="I73" i="1"/>
  <c r="F73" i="1"/>
  <c r="J73" i="1" s="1"/>
  <c r="I72" i="1"/>
  <c r="F72" i="1"/>
  <c r="J72" i="1" s="1"/>
  <c r="I40" i="1"/>
  <c r="I39" i="1"/>
  <c r="F39" i="1"/>
  <c r="J39" i="1" s="1"/>
  <c r="I44" i="1"/>
  <c r="I43" i="1"/>
  <c r="F43" i="1"/>
  <c r="J43" i="1" s="1"/>
  <c r="I42" i="1"/>
  <c r="I41" i="1"/>
  <c r="F41" i="1"/>
  <c r="J41" i="1" s="1"/>
  <c r="I38" i="1"/>
  <c r="I37" i="1"/>
  <c r="F37" i="1"/>
  <c r="J37" i="1" s="1"/>
  <c r="I36" i="1"/>
  <c r="I35" i="1"/>
  <c r="F35" i="1"/>
  <c r="J35" i="1" s="1"/>
  <c r="I34" i="1"/>
  <c r="I33" i="1"/>
  <c r="F33" i="1"/>
  <c r="J33" i="1" s="1"/>
  <c r="I32" i="1"/>
  <c r="I31" i="1"/>
  <c r="F31" i="1"/>
  <c r="J31" i="1" s="1"/>
  <c r="I30" i="1"/>
  <c r="F30" i="1"/>
  <c r="J30" i="1" s="1"/>
  <c r="I29" i="1"/>
  <c r="F29" i="1"/>
  <c r="J29" i="1" s="1"/>
  <c r="F23" i="1"/>
  <c r="F49" i="1"/>
  <c r="F50" i="1" s="1"/>
  <c r="F47" i="1"/>
  <c r="F48" i="1" s="1"/>
  <c r="F45" i="1"/>
  <c r="F46" i="1" s="1"/>
  <c r="F27" i="1"/>
  <c r="F26" i="1"/>
  <c r="F25" i="1"/>
  <c r="F22" i="1"/>
  <c r="F21" i="1"/>
  <c r="F20" i="1"/>
  <c r="F18" i="1"/>
  <c r="F17" i="1"/>
  <c r="F15" i="1"/>
  <c r="F16" i="1" s="1"/>
  <c r="F259" i="1" l="1"/>
  <c r="J252" i="1"/>
  <c r="F201" i="1"/>
  <c r="F243" i="1"/>
  <c r="J243" i="1" s="1"/>
  <c r="J204" i="1"/>
  <c r="J163" i="1"/>
  <c r="J201" i="1"/>
  <c r="J131" i="1"/>
  <c r="F159" i="1"/>
  <c r="J129" i="1"/>
  <c r="J118" i="1"/>
  <c r="F119" i="1"/>
  <c r="J119" i="1" s="1"/>
  <c r="F113" i="1"/>
  <c r="J113" i="1" s="1"/>
  <c r="F117" i="1"/>
  <c r="J117" i="1" s="1"/>
  <c r="F121" i="1"/>
  <c r="J121" i="1" s="1"/>
  <c r="F111" i="1"/>
  <c r="J111" i="1" s="1"/>
  <c r="F115" i="1"/>
  <c r="J115" i="1" s="1"/>
  <c r="F123" i="1"/>
  <c r="J123" i="1" s="1"/>
  <c r="F105" i="1"/>
  <c r="J105" i="1" s="1"/>
  <c r="F107" i="1"/>
  <c r="J107" i="1" s="1"/>
  <c r="F102" i="1"/>
  <c r="J102" i="1" s="1"/>
  <c r="F87" i="1"/>
  <c r="J87" i="1" s="1"/>
  <c r="F40" i="1"/>
  <c r="J40" i="1" s="1"/>
  <c r="F85" i="1"/>
  <c r="J85" i="1" s="1"/>
  <c r="F78" i="1"/>
  <c r="J78" i="1" s="1"/>
  <c r="F69" i="1"/>
  <c r="J69" i="1" s="1"/>
  <c r="F74" i="1"/>
  <c r="J74" i="1" s="1"/>
  <c r="F81" i="1"/>
  <c r="J81" i="1" s="1"/>
  <c r="F89" i="1"/>
  <c r="J89" i="1" s="1"/>
  <c r="F76" i="1"/>
  <c r="J76" i="1" s="1"/>
  <c r="F83" i="1"/>
  <c r="J83" i="1" s="1"/>
  <c r="F34" i="1"/>
  <c r="J34" i="1" s="1"/>
  <c r="F28" i="1"/>
  <c r="J28" i="1" s="1"/>
  <c r="F42" i="1"/>
  <c r="J42" i="1" s="1"/>
  <c r="F24" i="1"/>
  <c r="J24" i="1" s="1"/>
  <c r="F44" i="1"/>
  <c r="J44" i="1" s="1"/>
  <c r="F19" i="1"/>
  <c r="F36" i="1"/>
  <c r="J36" i="1" s="1"/>
  <c r="F32" i="1"/>
  <c r="J32" i="1" s="1"/>
  <c r="F38" i="1"/>
  <c r="J38" i="1" s="1"/>
  <c r="I47" i="1"/>
  <c r="J47" i="1"/>
  <c r="I48" i="1"/>
  <c r="J48" i="1"/>
  <c r="I49" i="1"/>
  <c r="J49" i="1"/>
  <c r="I50" i="1"/>
  <c r="J50" i="1"/>
  <c r="I15" i="1"/>
  <c r="J15" i="1"/>
  <c r="I16" i="1"/>
  <c r="J16" i="1"/>
  <c r="I17" i="1"/>
  <c r="J17" i="1"/>
  <c r="I18" i="1"/>
  <c r="J18" i="1"/>
  <c r="I19" i="1"/>
  <c r="I20" i="1"/>
  <c r="J20" i="1"/>
  <c r="I21" i="1"/>
  <c r="J21" i="1"/>
  <c r="I22" i="1"/>
  <c r="J22" i="1"/>
  <c r="I23" i="1"/>
  <c r="J23" i="1"/>
  <c r="I24" i="1"/>
  <c r="I25" i="1"/>
  <c r="J25" i="1"/>
  <c r="I26" i="1"/>
  <c r="J26" i="1"/>
  <c r="I27" i="1"/>
  <c r="J27" i="1"/>
  <c r="I28" i="1"/>
  <c r="I45" i="1"/>
  <c r="J45" i="1"/>
  <c r="I46" i="1"/>
  <c r="J46" i="1"/>
  <c r="F13" i="1"/>
  <c r="F14" i="1" s="1"/>
  <c r="J14" i="1" s="1"/>
  <c r="I13" i="1"/>
  <c r="I14" i="1"/>
  <c r="I125" i="1"/>
  <c r="F53" i="1"/>
  <c r="I53" i="1"/>
  <c r="F92" i="1"/>
  <c r="I92" i="1"/>
  <c r="F93" i="1"/>
  <c r="J93" i="1" s="1"/>
  <c r="I93" i="1"/>
  <c r="F94" i="1"/>
  <c r="J94" i="1" s="1"/>
  <c r="I94" i="1"/>
  <c r="F95" i="1"/>
  <c r="J95" i="1" s="1"/>
  <c r="I95" i="1"/>
  <c r="J96" i="1"/>
  <c r="I96" i="1"/>
  <c r="I97" i="1"/>
  <c r="F98" i="1"/>
  <c r="I98" i="1"/>
  <c r="F99" i="1"/>
  <c r="J99" i="1" s="1"/>
  <c r="I99" i="1"/>
  <c r="J259" i="1" l="1"/>
  <c r="F282" i="1"/>
  <c r="J282" i="1" s="1"/>
  <c r="J159" i="1"/>
  <c r="F244" i="1"/>
  <c r="J244" i="1" s="1"/>
  <c r="J98" i="1"/>
  <c r="F100" i="1"/>
  <c r="J100" i="1" s="1"/>
  <c r="J92" i="1"/>
  <c r="F97" i="1"/>
  <c r="J53" i="1"/>
  <c r="F57" i="1"/>
  <c r="F51" i="1"/>
  <c r="J19" i="1"/>
  <c r="J13" i="1"/>
  <c r="J97" i="1" l="1"/>
  <c r="F124" i="1"/>
  <c r="J124" i="1" s="1"/>
  <c r="J51" i="1"/>
  <c r="J57" i="1"/>
  <c r="F90" i="1"/>
  <c r="J90" i="1" s="1"/>
  <c r="F125" i="1" l="1"/>
  <c r="F286" i="1" s="1"/>
  <c r="J125" i="1" l="1"/>
  <c r="J286" i="1"/>
</calcChain>
</file>

<file path=xl/sharedStrings.xml><?xml version="1.0" encoding="utf-8"?>
<sst xmlns="http://schemas.openxmlformats.org/spreadsheetml/2006/main" count="543" uniqueCount="295">
  <si>
    <t>Додаток</t>
  </si>
  <si>
    <t>від 25.07.2017 р. № 848</t>
  </si>
  <si>
    <t>ІНФОРМАЦІЯ</t>
  </si>
  <si>
    <t>ПРО НАДХОДЖЕННЯ І ВИКОРИСТАННЯ БЛАГОДІЙНИХ ПОЖЕРТВ</t>
  </si>
  <si>
    <t>ВІД ФІЗИЧНИХ ТА ЮРИДИЧНИХ ОСІБ</t>
  </si>
  <si>
    <t>Період</t>
  </si>
  <si>
    <t>Найменування юридичної особи (або позначення фізичної особи)</t>
  </si>
  <si>
    <t>Благодійні пожертви, що були отримані закладом охорони здоров’я від фізичних та юридичних осіб</t>
  </si>
  <si>
    <t>Використання закладом охорони здоров’я благодійних пожертв, отриманих у грошовій та натуральній (товари і послуги) формі</t>
  </si>
  <si>
    <t>Перелік товарів і послуг в натуральній формі</t>
  </si>
  <si>
    <t>Напрямки використання у грошовій формі (стаття витрат)</t>
  </si>
  <si>
    <t>Перелік використаних товарів та послуг у натуральній формі</t>
  </si>
  <si>
    <t>І квартал</t>
  </si>
  <si>
    <t>                                                найменування закладу охорони здоров’я</t>
  </si>
  <si>
    <t>Сума,       тис. грн.</t>
  </si>
  <si>
    <t>Предмети і матеріали</t>
  </si>
  <si>
    <t>Волонтери</t>
  </si>
  <si>
    <t>Разом 1-й квартал</t>
  </si>
  <si>
    <t>Разом січень</t>
  </si>
  <si>
    <t>Продукти харчування (рис, горох, чай)</t>
  </si>
  <si>
    <t>Разом волонтери</t>
  </si>
  <si>
    <t>БО "БФ "Клуб "Світанок"</t>
  </si>
  <si>
    <t>Продукти харчування (вівсянка, макарони, борошно, олія)</t>
  </si>
  <si>
    <t>Разом БО "БФ "Клуб "Світанок"</t>
  </si>
  <si>
    <t>ТОВ "Мирноградський експериментально-механічний завод"</t>
  </si>
  <si>
    <t>Глюкометр, 36 шт.</t>
  </si>
  <si>
    <t>Серветки вологі, 80 уп.</t>
  </si>
  <si>
    <t>Разом ТОВ "МЕМЗ"</t>
  </si>
  <si>
    <t>ДУ "Центр громадського здоров'я"</t>
  </si>
  <si>
    <t>Термос, 4 шт</t>
  </si>
  <si>
    <t>Гелі миючі 15 шт.</t>
  </si>
  <si>
    <t>Засоби для гігієни, 41 шт.</t>
  </si>
  <si>
    <t>Медикаменти і витратні матеріали</t>
  </si>
  <si>
    <t>Медикаменти і витратні</t>
  </si>
  <si>
    <t>Разом ДУ "ЦГЗ"</t>
  </si>
  <si>
    <t>Всеукраїнський благодійний фонд "Ми з Україною"</t>
  </si>
  <si>
    <t>Гігієнічні товари</t>
  </si>
  <si>
    <t>Взуття, шкарпетки</t>
  </si>
  <si>
    <t>Халати медичні</t>
  </si>
  <si>
    <t>Разом БФ "Ми з Україною"</t>
  </si>
  <si>
    <t>Мирноградська міська організація Товариства Червоного Хреста України</t>
  </si>
  <si>
    <t>Набори посуду, 56 наборів</t>
  </si>
  <si>
    <t>Пральний порошок, 27 кг.</t>
  </si>
  <si>
    <t>Підгузки, пелюшки</t>
  </si>
  <si>
    <t>Разом Мирноградська МО ТЧХУ</t>
  </si>
  <si>
    <t>Обладнання і МНМА</t>
  </si>
  <si>
    <t>Відокремлений підрозділ "Опера С.Франческо Саверіо України" (постачальник ТОВ "Фармпротект")</t>
  </si>
  <si>
    <t>Медикаменти</t>
  </si>
  <si>
    <t>Разом "Опера Франческо"</t>
  </si>
  <si>
    <t>Благодійна організація "Project Hope"</t>
  </si>
  <si>
    <t>Разом БФ "Опера Франческо"</t>
  </si>
  <si>
    <t>Разом БФ "Project Hope"</t>
  </si>
  <si>
    <t>Відокремлений підрозділ "InterSOS - гуманітарна некомерційна організація в Україні"</t>
  </si>
  <si>
    <t>Разом БФ "InterSOS"</t>
  </si>
  <si>
    <t>БО БФ "Ліікарі бкз кордонів"</t>
  </si>
  <si>
    <t>Разом БФ "Ліікарі бкз кордонів"</t>
  </si>
  <si>
    <t>ТОВ "Гледфарм ЛТД"</t>
  </si>
  <si>
    <t>Разом ТОВ "Гледфарм ЛТД"</t>
  </si>
  <si>
    <t>"Опера С.Франческо Саверіо України" (постачальник ТОВ "Фармпротект")</t>
  </si>
  <si>
    <t>КНП "ДОЦ СНІД</t>
  </si>
  <si>
    <t>Пробірка, голка, тримач</t>
  </si>
  <si>
    <t>Разом КНП "ДОЦ СНІД</t>
  </si>
  <si>
    <t>КП "ЦПМСД" Покровської міської ради</t>
  </si>
  <si>
    <t>Разом КП "ЦПМСД" Покровської МР</t>
  </si>
  <si>
    <t>Всеукраїнська громадська організація "Всеукраїнська рада реанімації та екстренної медичної допомоги"</t>
  </si>
  <si>
    <t>Разом "Всеукраїнська рада реанімації"</t>
  </si>
  <si>
    <t>Січень 2024 р.</t>
  </si>
  <si>
    <t>Лютий 2024 р.</t>
  </si>
  <si>
    <t>БО БФ "Лікарі без кордонів"</t>
  </si>
  <si>
    <t>Бритва одноразова, 5 шт.</t>
  </si>
  <si>
    <t>Медичні інструменти, 16 шт.</t>
  </si>
  <si>
    <t>Пульсоксиметри, 3 шт.</t>
  </si>
  <si>
    <t>Разом БО БФ "Лікарі без кордонів"</t>
  </si>
  <si>
    <t>Міжнародний Комітет Червоного Хреста</t>
  </si>
  <si>
    <t>БФП лазерний Canon i-Sensis MF3010 (бандл з двома картриджами), 1 шт.</t>
  </si>
  <si>
    <t>Стіл письмовий "Леон" 1200*600*750 дуб сонома, 1 шт.</t>
  </si>
  <si>
    <t>Стілець Iso Bkack (CH) С-38 сірий, 3 шт.</t>
  </si>
  <si>
    <t>Шафа книжкова 2 4д Оптимал 602х1946х360 Дуб Сонома, 1 шт.</t>
  </si>
  <si>
    <t>Шафа для одягу 2д Оптимал 602х1946х360 Дуб Сонома, 2 шт.</t>
  </si>
  <si>
    <t>Диван BNB Solo 120см, 3 шт.</t>
  </si>
  <si>
    <t>Стіл дитячий Doloni 04581/2 салатовий, 2 шт.</t>
  </si>
  <si>
    <t>Стілець дитячий Doloni 04690/2, салатовий, 4 шт.</t>
  </si>
  <si>
    <t>Дитяча шведська стінка Тінейджер Спорт 2-220, Спортбейбі, 1 шт.</t>
  </si>
  <si>
    <t>Крісло безкаркасне М'яч-L, 900 мм (тканина Оксфорд, основа жовтий колір / вставка чорний колір), 4 шт.</t>
  </si>
  <si>
    <t>Пазл-лх EVA покриття для підлоги дитячих кімнат 480х480 12 шт у наборі, 3 набори</t>
  </si>
  <si>
    <t>Разом МКЧХ</t>
  </si>
  <si>
    <t>Громадська організація "Фонд відновлення України"</t>
  </si>
  <si>
    <t>Набори гігієнічні, 16 наборів</t>
  </si>
  <si>
    <t>Серветки антибактеріальні, 10 уп.</t>
  </si>
  <si>
    <t>Окуляри для зору, 100 шт.</t>
  </si>
  <si>
    <t>Рукавички, диклофенак</t>
  </si>
  <si>
    <t>Разом ГО "Фонд відновлення України"</t>
  </si>
  <si>
    <t>Продукти харчування (рис, чай, картопля)</t>
  </si>
  <si>
    <t>КНП "ДОЦ СНІД"</t>
  </si>
  <si>
    <t>Бланки інформаційної згоди</t>
  </si>
  <si>
    <t>Дитяче харчування</t>
  </si>
  <si>
    <t>БФ "КІДДО"</t>
  </si>
  <si>
    <t>Разом БФ "КІДДО"</t>
  </si>
  <si>
    <t>БФ "Project HOPE"</t>
  </si>
  <si>
    <t>Амоксицилін</t>
  </si>
  <si>
    <t>Разом БФ "Project HOPE"</t>
  </si>
  <si>
    <t>КНП "Психіатрична лікарня м.Краматорська"</t>
  </si>
  <si>
    <t>Разом КНП "Психіатрична лікарня м.Краматорська"</t>
  </si>
  <si>
    <t>Разом лютий</t>
  </si>
  <si>
    <t>Березень 2024 р.</t>
  </si>
  <si>
    <t>БФ "Прем'єр Уржанс"</t>
  </si>
  <si>
    <t>Відро 18 л. кольорове, 496 шт.</t>
  </si>
  <si>
    <t>Швабра для прибирання "Eco Fabric" 42*11 см мікрофібра 110см, 298 шт.</t>
  </si>
  <si>
    <t>Йоржик для унітазу білий, 250 шт.</t>
  </si>
  <si>
    <t>Миючі засобі, туалеьний папір, сміттєві мішки тощо</t>
  </si>
  <si>
    <t>Медикаменти, витратні і перев'язувальні матеріали</t>
  </si>
  <si>
    <t>Разом БФ "Прем'єр Уржанс"</t>
  </si>
  <si>
    <t>БО "БФ "НАГД "Здорові"</t>
  </si>
  <si>
    <t>Пакет для відходів, серветки паперові</t>
  </si>
  <si>
    <t>Разом БО "БФ "НАГД "Здорові"</t>
  </si>
  <si>
    <t>Продукти харчування (рис, горох, чай, сіль)</t>
  </si>
  <si>
    <t>Всесвітня організації охорони здоров'я</t>
  </si>
  <si>
    <t>Медичні інструменти</t>
  </si>
  <si>
    <t>Представництво Міжнародного медичного корпусу в Україні</t>
  </si>
  <si>
    <t>Разом ВООЗ</t>
  </si>
  <si>
    <t>Рукавички стерильні і нестерильні</t>
  </si>
  <si>
    <t>Разом Мед.корпус</t>
  </si>
  <si>
    <t>Медичний та інший транспорт / Ambulance KIA Bongo, VIN: kncshx76cr7731182, n/a</t>
  </si>
  <si>
    <t>Аналізатор біохімічний автоматичний BS-430</t>
  </si>
  <si>
    <t>Громадська організація "Науково-методичний освітній тренінговий центр "Журавель"</t>
  </si>
  <si>
    <t>Витратні і перев'язувальні матеріали</t>
  </si>
  <si>
    <t>Разом ГО "Журавель"</t>
  </si>
  <si>
    <t>КНП "Лікарня інтенсивного лікування "Кременчуцька"</t>
  </si>
  <si>
    <t>Вакцина</t>
  </si>
  <si>
    <t>Разом КНП "ЛІЛ "Кременчуцька"</t>
  </si>
  <si>
    <t>КНП "Звенигородська багатопрофільна лікарня інтенсивного лікування"</t>
  </si>
  <si>
    <t>Разом КНП "Звенигородська БЛІЛ"</t>
  </si>
  <si>
    <t>КНП "ЦПМСД" Покровської міської ради Донецької області</t>
  </si>
  <si>
    <t>Разом КНП "ЦПМСД" Покровської МР</t>
  </si>
  <si>
    <t>Разом КНП "ДОЦ СНІД"</t>
  </si>
  <si>
    <t>Разом березень</t>
  </si>
  <si>
    <t>РАЗОМ 2024 РІК</t>
  </si>
  <si>
    <t>Комунальне некомерційне підприємство "Мирноградська центральна міська лікарня" Мирноградської міської ради за 2024 рік</t>
  </si>
  <si>
    <t>В грошовій формі,            грн.</t>
  </si>
  <si>
    <t>В натуральній формі (товари і послуги),        грн.</t>
  </si>
  <si>
    <t>Головний бухгалтер</t>
  </si>
  <si>
    <t>Директор</t>
  </si>
  <si>
    <t>Ольга ГОСТЄВА</t>
  </si>
  <si>
    <t>Тетяна ЗАЛІСЬКА</t>
  </si>
  <si>
    <t>хорони здоров’я України</t>
  </si>
  <si>
    <t xml:space="preserve">до наказу Міністерства </t>
  </si>
  <si>
    <t>Квітень 2024 р.</t>
  </si>
  <si>
    <t>ІІ квартал</t>
  </si>
  <si>
    <t>Продукти харчування (крупи, сухі дріжджі)</t>
  </si>
  <si>
    <t>БО "Всеукраїнський благодійний фонд "Ми з Україною"</t>
  </si>
  <si>
    <t>Халати нестерильні, підгузки</t>
  </si>
  <si>
    <t>Залишок невикористаних грошових коштів, товарів та послуг на кінець звітного періоду,              грн.</t>
  </si>
  <si>
    <t>Сума,       грн.</t>
  </si>
  <si>
    <t>Всього отримано благодійних пожертв,               грн.</t>
  </si>
  <si>
    <t>Разом БО "Всеукраїнський БФ "Ми з Україною"</t>
  </si>
  <si>
    <t>Міжнародна організація з міграції</t>
  </si>
  <si>
    <t>Апарати зовнішньої фіксації</t>
  </si>
  <si>
    <t>Хірургічні набори медичних інструментів</t>
  </si>
  <si>
    <t>Разом МОМ</t>
  </si>
  <si>
    <t>БО "Project Hope"</t>
  </si>
  <si>
    <t>Карбамазепін</t>
  </si>
  <si>
    <t>Разом БО "Project Hope"</t>
  </si>
  <si>
    <t>ВООЗ в Україні</t>
  </si>
  <si>
    <t>Цефазолін</t>
  </si>
  <si>
    <t>Громадська спілка "Дія"</t>
  </si>
  <si>
    <t>Разом Громадська спілка "Дія"</t>
  </si>
  <si>
    <t>КП "ЦПМСД" Покровської МР (від ДУ "Центр громадського здоров'я")</t>
  </si>
  <si>
    <t>Сальбуктам, цефоперазон</t>
  </si>
  <si>
    <t xml:space="preserve">Разом КП "ЦПМСД" Покровської МР </t>
  </si>
  <si>
    <t>КП "ЦПМСД" Покровської МР (від асоціації "Medicos dtl mundo)</t>
  </si>
  <si>
    <t>Перекис водню, нафлубін</t>
  </si>
  <si>
    <t>КНП "Покровська КЛІЛ"</t>
  </si>
  <si>
    <t>Диклоберл</t>
  </si>
  <si>
    <t>Піроцетам, цефтріаксон, кордарон, гелоіузін, неостигмін, парацетамол)</t>
  </si>
  <si>
    <t>Разом КНП "Покровська КЛІЛ"</t>
  </si>
  <si>
    <t>Ноутбук Acer TravelMafe TMP215,-53, 1 шт.</t>
  </si>
  <si>
    <t>ПЗ Microsoft Office, 1 шт.</t>
  </si>
  <si>
    <t>БФП Canon i-Sensys X1440i, 1 шт.</t>
  </si>
  <si>
    <t>Разом ДУ "Центр громадського здоров'я"</t>
  </si>
  <si>
    <t>ТОВ "Вуглепромтранс"</t>
  </si>
  <si>
    <t>Камера ультрафіолетова для зберігання медичного стерильного інструмента "Мобіл", 3 шт.</t>
  </si>
  <si>
    <t>Апарат ударно-хвильової терапії та електростимуляції 2в1 ESW+EMS EMShock, 1 шт.</t>
  </si>
  <si>
    <t>Різак універсальний Bosh PMF 350CES, 1 шт.</t>
  </si>
  <si>
    <t>Шуруповерт ударний акумуляторний Dewalt DCD778D2T, 1 шт.</t>
  </si>
  <si>
    <t>Разом ТОВ "Вуглепромтранс"</t>
  </si>
  <si>
    <t>Разом квітень</t>
  </si>
  <si>
    <t>Травень 2024 р.</t>
  </si>
  <si>
    <t>Таблетки протизаплідні</t>
  </si>
  <si>
    <t>Всесвітня організація охорони здоров'я</t>
  </si>
  <si>
    <t>Контейнер для використаних шприців і голок (картонний), 38 шт.</t>
  </si>
  <si>
    <t>Бритвенний станок, 300 шт.</t>
  </si>
  <si>
    <t>Рапзом ВООЗ</t>
  </si>
  <si>
    <t>Донецька обласна організація ТЧХУ за підтримки Люксембурзького ЧХ</t>
  </si>
  <si>
    <t>Будівельні матеріали (брус, шифер, цвяхи)</t>
  </si>
  <si>
    <t>Разом Донецька ОО ТЧХУ за підтримки Люксембурзького ЧХ</t>
  </si>
  <si>
    <t>ГО "Східне поле"</t>
  </si>
  <si>
    <t>Рекгенти лабораторні</t>
  </si>
  <si>
    <t>Капіляри (піпетки) до ШОЕ-метра, 200 шт.</t>
  </si>
  <si>
    <t>Штатив для капілярів (до ШОЕ-метра), 5 шт.</t>
  </si>
  <si>
    <t>Дозатор механічний "Dlab MicroPette Plus Autoclavable Pipettor" варіабельного об'єму 100-1000, 2 шт.</t>
  </si>
  <si>
    <t>Дозатор механічний "Dlab MicroPette Plus Autoclavable Pipettor" варіабельного об'єму 10-50, 2 шт.</t>
  </si>
  <si>
    <t>Дозатор механічний "Dlab MicroPette Plus Autoclavable Pipettor" варіабельного об'єму 10-100, 2 шт.</t>
  </si>
  <si>
    <t>Дозатор механічний "Dlab MicroPette Plus Autoclavable Pipettor" варіабельного об'єму 0,1-10, 2 шт.</t>
  </si>
  <si>
    <t>Лічильник лабораторний СЛ-1, 3 шт.</t>
  </si>
  <si>
    <t>Реєстратор натискань програмований "СЧ-12", 3 шт.</t>
  </si>
  <si>
    <t>Гемоглобінометр "LabAnalet", 1 шт.</t>
  </si>
  <si>
    <t>Разом ГО "Східне поле"</t>
  </si>
  <si>
    <t>Матрац протипролежневий з компресором (7 см) OSD-QDC-301, 3 шт.</t>
  </si>
  <si>
    <t>Опромінювач кварцовий BastoSfera QUARTZ 125, 4 шт.</t>
  </si>
  <si>
    <t>Камера ультрафіолетова для зберігання медичного стерильного інструмента "Мобіл", 2 шт.</t>
  </si>
  <si>
    <t>Центрифуга малооб'ємна без ротора класична "Mikro 185 Andreas Hettich GmbH", Німеччина, 1 шт.</t>
  </si>
  <si>
    <t>Лампа операційна "Panalex 2 PAX" (двукупольний), 2 шт.</t>
  </si>
  <si>
    <t>Світильник операційний WL-700-700, 1 шт.</t>
  </si>
  <si>
    <t>Крісло гінекологічне електричне КГ-1Е, 1 шт.</t>
  </si>
  <si>
    <t>Транскутанний детектор жовтухи (білірубінометр) BM-100А, 1 шт.</t>
  </si>
  <si>
    <t>Продукти харчування (вівсянка, горох, чай)</t>
  </si>
  <si>
    <t>Гелева пов'язка, пластир, рукавички</t>
  </si>
  <si>
    <t>Тейкопланін, цефтріаксон</t>
  </si>
  <si>
    <t>Разом Звенигородська БЛІЛ</t>
  </si>
  <si>
    <t>КНП Добропільська ЛІЛ"</t>
  </si>
  <si>
    <t>Сольовий розчин, таблетки для очищення води, метронідазол</t>
  </si>
  <si>
    <t>Разом КНП Добропільська ЛІЛ"</t>
  </si>
  <si>
    <t>КНП Звенигородська БЛІЛ</t>
  </si>
  <si>
    <t>Флуконазол</t>
  </si>
  <si>
    <t>Разом травень</t>
  </si>
  <si>
    <t>Червень 2024 р.</t>
  </si>
  <si>
    <t>Волонттери</t>
  </si>
  <si>
    <t>Дизельне паливо, 50 л.</t>
  </si>
  <si>
    <t>Компресор медичний DK 50 DS для ШВЛ / наркозу, 1 шт.</t>
  </si>
  <si>
    <t>БО "БФ "Прем'єр Уржанс Інтернасьональ"</t>
  </si>
  <si>
    <t>Бойлер 80 літрів, 10 шт.</t>
  </si>
  <si>
    <t>Газова плита з балоном газу, 2 шт.</t>
  </si>
  <si>
    <t>Інфрачервоний обігрівач на роликах, 9 шт.</t>
  </si>
  <si>
    <t>БФ "Доброго вечора, ми з України"</t>
  </si>
  <si>
    <t>Ліжко лікарняне з поролоновим матрацом (вживане), 1 шт.</t>
  </si>
  <si>
    <t>Ліжко лікарняне з поролоновим матрацом (вживане) (не працює регулювання секцій), 1 шт.</t>
  </si>
  <si>
    <t>Господарські товари (миючі засоби, туалетний папір, порошок)</t>
  </si>
  <si>
    <t>Рисова крупа із сушеними овочами</t>
  </si>
  <si>
    <t>Вода слабогазована 1,5л.</t>
  </si>
  <si>
    <t>БФ "Міжнародний благодійний фонд "Соціальний захист"</t>
  </si>
  <si>
    <t>Разом БФ "Соціальний захист"</t>
  </si>
  <si>
    <t>Продукти харчування (вівсянка, макарони, борошно, олія соняшникова)</t>
  </si>
  <si>
    <t>Разом БФ "Клуб "Світанок"</t>
  </si>
  <si>
    <t>Продукти харчування (пшоно, гречка, горох, дріжджі)</t>
  </si>
  <si>
    <t>Розчин рингер-лактат</t>
  </si>
  <si>
    <t>Моксифлоксацин, ципрофлоксацин, шприци</t>
  </si>
  <si>
    <t>Медикаменти, швидкі тести</t>
  </si>
  <si>
    <t>КУ "Обласна база спеціального медичного постачання"</t>
  </si>
  <si>
    <t>Шприци, інсулін, швидкі тести</t>
  </si>
  <si>
    <t>Разом КУ "Обл.база спец.мед.постачання"</t>
  </si>
  <si>
    <t>Окрема президентська бригада імені гетьмана Богдана Хмельницького</t>
  </si>
  <si>
    <t>Бинт, серветки, натрія хлорид, стерофундин</t>
  </si>
  <si>
    <t>Разом ОПБр ім.Б.Хмельницького</t>
  </si>
  <si>
    <t>КНП "Обласна ЛІЛ м.Маріуполь"</t>
  </si>
  <si>
    <t>Наркотики</t>
  </si>
  <si>
    <t>Разом КНП "Обласна ЛІЛ м.Маріуполь"</t>
  </si>
  <si>
    <t>ВООЗ</t>
  </si>
  <si>
    <t>Міжнароднний благодійний фонд "Альянс громадського здоров'я"</t>
  </si>
  <si>
    <t>Система для ПЛР (4-х модульна конфігурація з ноутбуком) (аналізатор), 1 шт.</t>
  </si>
  <si>
    <t>Разом БФ "Альянс"</t>
  </si>
  <si>
    <t>Разом червень</t>
  </si>
  <si>
    <t>Разом 2-й квартал</t>
  </si>
  <si>
    <t>Липень</t>
  </si>
  <si>
    <t>ВООЗ Європейське регіональне бюро</t>
  </si>
  <si>
    <t>Накінечники для піпеток, індикаторна стрічка для автоклава</t>
  </si>
  <si>
    <t>Біопляшки для упаковки згідно Р620/РІ620, 2л, 210мм х 87мм., вкл. наклейка та абсорбуючий матеріал №12</t>
  </si>
  <si>
    <t>Мікролітрова піпетка Transferpette Alpha, 100-1000мкл, 1 канал,   1 шт.</t>
  </si>
  <si>
    <t>Мікролітрова піпетка Transferpette Alpha, 10-100мкл, 1 канал,   2 шт.</t>
  </si>
  <si>
    <t>8-канальна мікропіпетка , 120-1200 мкл., 1 шт.</t>
  </si>
  <si>
    <t>Продукти харчування (картопля, крупи пшенична, пшонна, горох, чай)</t>
  </si>
  <si>
    <t>Разом "Ми з Україною"</t>
  </si>
  <si>
    <t>ТОВ "Фармпротект"</t>
  </si>
  <si>
    <t>Разом ТОВ "Фармпротект"</t>
  </si>
  <si>
    <t>Разом липень</t>
  </si>
  <si>
    <t>Серпень</t>
  </si>
  <si>
    <t>Продукти харчування (борошно, олія, вівсянка, цукор, гречка, горох,, макарони)</t>
  </si>
  <si>
    <t>БФ "Project Hope"</t>
  </si>
  <si>
    <t>Відро мірне 12л, колір лазурний, без кришки, 9 шт.</t>
  </si>
  <si>
    <t>Набір для прибирання Vielda UltraMax - Швабра і відро з механічним віджимиом, 9 наборів</t>
  </si>
  <si>
    <t>Щітка для чищення унітазу з відкритою чашею - йоржик з колбою (15,4х38х15,4), 6 наборів</t>
  </si>
  <si>
    <t>Дезінфікуючі засоби (бланідас, дезінфектор)</t>
  </si>
  <si>
    <t>БО "Фонд Ріната Ахметова"</t>
  </si>
  <si>
    <t>Кулер підлоговий CooperHunter CH-V128ЕВ, 1 шт.</t>
  </si>
  <si>
    <t>Кава в зернах Ambassador 1000г пакет "Espresso Bar", 2 уп.</t>
  </si>
  <si>
    <t>Кавомашина Philips EP1223/00 Series 1200, 1 шт.</t>
  </si>
  <si>
    <t>Разом БО "Фонд Ріната Ахметова"</t>
  </si>
  <si>
    <t>Санітарно-гігієнічні господарські матеріали (порошок, миючі засоби, мішки, рукавичи тощо)</t>
  </si>
  <si>
    <t>Бюро ВООЗ в Україні</t>
  </si>
  <si>
    <t>Разом Бюро ВООЗ в Україні</t>
  </si>
  <si>
    <t>ГО "Ініціатива Е+"</t>
  </si>
  <si>
    <t>Разом ГО "Ініціатива Е+"</t>
  </si>
  <si>
    <t>Разом серпень</t>
  </si>
  <si>
    <t>Вересень</t>
  </si>
  <si>
    <t>Разом вересень</t>
  </si>
  <si>
    <t>Разом 3-й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</si>
</sst>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4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4" xfId="0" applyFont="1" applyBorder="1"/>
    <xf numFmtId="0" fontId="0" fillId="0" borderId="0" xfId="0" applyAlignment="1">
      <alignment vertical="center"/>
    </xf>
    <xf numFmtId="0" fontId="8" fillId="0" borderId="5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1" xfId="0" applyFont="1" applyBorder="1"/>
    <xf numFmtId="164" fontId="5" fillId="3" borderId="3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0" xfId="0" applyNumberFormat="1" applyFont="1"/>
    <xf numFmtId="4" fontId="5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/>
    <xf numFmtId="4" fontId="5" fillId="0" borderId="3" xfId="0" applyNumberFormat="1" applyFont="1" applyBorder="1" applyAlignment="1">
      <alignment vertical="center" wrapText="1"/>
    </xf>
    <xf numFmtId="4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0" fontId="11" fillId="0" borderId="1" xfId="0" applyFont="1" applyBorder="1"/>
    <xf numFmtId="4" fontId="11" fillId="0" borderId="1" xfId="0" applyNumberFormat="1" applyFont="1" applyBorder="1" applyAlignment="1">
      <alignment vertical="center"/>
    </xf>
    <xf numFmtId="0" fontId="11" fillId="0" borderId="11" xfId="0" applyFont="1" applyBorder="1"/>
    <xf numFmtId="0" fontId="1" fillId="0" borderId="0" xfId="0" applyFont="1"/>
    <xf numFmtId="164" fontId="5" fillId="3" borderId="1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2"/>
  <sheetViews>
    <sheetView tabSelected="1" topLeftCell="A266" zoomScaleNormal="100" workbookViewId="0">
      <selection activeCell="E291" sqref="E291"/>
    </sheetView>
  </sheetViews>
  <sheetFormatPr defaultRowHeight="15" x14ac:dyDescent="0.25"/>
  <cols>
    <col min="1" max="1" width="6.5703125" customWidth="1"/>
    <col min="2" max="2" width="22.28515625" style="20" customWidth="1"/>
    <col min="3" max="3" width="8.85546875" customWidth="1"/>
    <col min="4" max="4" width="10.5703125" style="56" customWidth="1"/>
    <col min="5" max="5" width="49" style="5" customWidth="1"/>
    <col min="6" max="6" width="12.28515625" style="39" customWidth="1"/>
    <col min="7" max="7" width="12.140625" customWidth="1"/>
    <col min="8" max="8" width="7" customWidth="1"/>
    <col min="9" max="9" width="48.5703125" style="25" customWidth="1"/>
    <col min="10" max="10" width="12" style="56" customWidth="1"/>
    <col min="11" max="11" width="12.5703125" customWidth="1"/>
  </cols>
  <sheetData>
    <row r="1" spans="1:12" x14ac:dyDescent="0.25">
      <c r="J1" s="52" t="s">
        <v>0</v>
      </c>
    </row>
    <row r="2" spans="1:12" x14ac:dyDescent="0.25">
      <c r="J2" s="52" t="s">
        <v>145</v>
      </c>
    </row>
    <row r="3" spans="1:12" x14ac:dyDescent="0.25">
      <c r="J3" s="52" t="s">
        <v>144</v>
      </c>
    </row>
    <row r="4" spans="1:12" x14ac:dyDescent="0.25">
      <c r="J4" s="52" t="s">
        <v>1</v>
      </c>
    </row>
    <row r="5" spans="1:12" ht="15.75" x14ac:dyDescent="0.25">
      <c r="A5" s="86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ht="15.75" x14ac:dyDescent="0.25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2" ht="15.75" x14ac:dyDescent="0.25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2" ht="15.75" x14ac:dyDescent="0.25">
      <c r="A8" s="86" t="s">
        <v>137</v>
      </c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2" ht="15.75" thickBot="1" x14ac:dyDescent="0.3">
      <c r="A9" s="87" t="s">
        <v>13</v>
      </c>
      <c r="B9" s="87"/>
      <c r="C9" s="87"/>
      <c r="D9" s="87"/>
      <c r="E9" s="87"/>
      <c r="F9" s="87"/>
      <c r="G9" s="87"/>
      <c r="H9" s="87"/>
      <c r="I9" s="87"/>
      <c r="J9" s="87"/>
    </row>
    <row r="10" spans="1:12" ht="56.25" customHeight="1" x14ac:dyDescent="0.25">
      <c r="A10" s="88" t="s">
        <v>5</v>
      </c>
      <c r="B10" s="85" t="s">
        <v>6</v>
      </c>
      <c r="C10" s="78" t="s">
        <v>7</v>
      </c>
      <c r="D10" s="79"/>
      <c r="E10" s="80"/>
      <c r="F10" s="83" t="s">
        <v>153</v>
      </c>
      <c r="G10" s="78" t="s">
        <v>8</v>
      </c>
      <c r="H10" s="79"/>
      <c r="I10" s="79"/>
      <c r="J10" s="80"/>
      <c r="K10" s="81" t="s">
        <v>151</v>
      </c>
    </row>
    <row r="11" spans="1:12" ht="73.5" customHeight="1" thickBot="1" x14ac:dyDescent="0.3">
      <c r="A11" s="89"/>
      <c r="B11" s="74"/>
      <c r="C11" s="18" t="s">
        <v>138</v>
      </c>
      <c r="D11" s="53" t="s">
        <v>139</v>
      </c>
      <c r="E11" s="18" t="s">
        <v>9</v>
      </c>
      <c r="F11" s="84"/>
      <c r="G11" s="18" t="s">
        <v>10</v>
      </c>
      <c r="H11" s="18" t="s">
        <v>152</v>
      </c>
      <c r="I11" s="18" t="s">
        <v>11</v>
      </c>
      <c r="J11" s="53" t="s">
        <v>14</v>
      </c>
      <c r="K11" s="82"/>
    </row>
    <row r="12" spans="1:12" ht="15" customHeight="1" x14ac:dyDescent="0.25">
      <c r="A12" s="63" t="s">
        <v>12</v>
      </c>
      <c r="B12" s="27" t="s">
        <v>66</v>
      </c>
      <c r="C12" s="27"/>
      <c r="D12" s="40"/>
      <c r="E12" s="27"/>
      <c r="F12" s="40"/>
      <c r="G12" s="27"/>
      <c r="H12" s="27"/>
      <c r="I12" s="27"/>
      <c r="J12" s="40"/>
      <c r="K12" s="28"/>
      <c r="L12" s="23"/>
    </row>
    <row r="13" spans="1:12" ht="25.5" customHeight="1" x14ac:dyDescent="0.25">
      <c r="A13" s="64"/>
      <c r="B13" s="72" t="s">
        <v>16</v>
      </c>
      <c r="C13" s="24"/>
      <c r="D13" s="41">
        <v>3625</v>
      </c>
      <c r="E13" s="4" t="s">
        <v>19</v>
      </c>
      <c r="F13" s="41">
        <f>D13</f>
        <v>3625</v>
      </c>
      <c r="G13" s="9" t="s">
        <v>15</v>
      </c>
      <c r="H13" s="24"/>
      <c r="I13" s="4" t="str">
        <f t="shared" ref="I13:J14" si="0">E13</f>
        <v>Продукти харчування (рис, горох, чай)</v>
      </c>
      <c r="J13" s="41">
        <f t="shared" si="0"/>
        <v>3625</v>
      </c>
      <c r="K13" s="29"/>
      <c r="L13" s="23"/>
    </row>
    <row r="14" spans="1:12" s="36" customFormat="1" x14ac:dyDescent="0.25">
      <c r="A14" s="64"/>
      <c r="B14" s="73"/>
      <c r="C14" s="3"/>
      <c r="D14" s="46"/>
      <c r="E14" s="35" t="s">
        <v>20</v>
      </c>
      <c r="F14" s="42">
        <f>SUM(F13)</f>
        <v>3625</v>
      </c>
      <c r="G14" s="22"/>
      <c r="H14" s="3"/>
      <c r="I14" s="16" t="str">
        <f t="shared" si="0"/>
        <v>Разом волонтери</v>
      </c>
      <c r="J14" s="46">
        <f t="shared" si="0"/>
        <v>3625</v>
      </c>
      <c r="K14" s="31"/>
    </row>
    <row r="15" spans="1:12" ht="25.5" x14ac:dyDescent="0.25">
      <c r="A15" s="64"/>
      <c r="B15" s="72" t="s">
        <v>21</v>
      </c>
      <c r="C15" s="1"/>
      <c r="D15" s="43">
        <v>35780</v>
      </c>
      <c r="E15" s="33" t="s">
        <v>22</v>
      </c>
      <c r="F15" s="43">
        <f t="shared" ref="F15:F49" si="1">D15</f>
        <v>35780</v>
      </c>
      <c r="G15" s="9" t="s">
        <v>15</v>
      </c>
      <c r="H15" s="1"/>
      <c r="I15" s="6" t="str">
        <f t="shared" ref="I15:I47" si="2">E15</f>
        <v>Продукти харчування (вівсянка, макарони, борошно, олія)</v>
      </c>
      <c r="J15" s="43">
        <f t="shared" ref="J15:J47" si="3">F15</f>
        <v>35780</v>
      </c>
      <c r="K15" s="30"/>
    </row>
    <row r="16" spans="1:12" s="36" customFormat="1" x14ac:dyDescent="0.25">
      <c r="A16" s="64"/>
      <c r="B16" s="73"/>
      <c r="C16" s="3"/>
      <c r="D16" s="46"/>
      <c r="E16" s="35" t="s">
        <v>23</v>
      </c>
      <c r="F16" s="44">
        <f>SUM(F15)</f>
        <v>35780</v>
      </c>
      <c r="G16" s="22"/>
      <c r="H16" s="3"/>
      <c r="I16" s="16" t="str">
        <f t="shared" si="2"/>
        <v>Разом БО "БФ "Клуб "Світанок"</v>
      </c>
      <c r="J16" s="46">
        <f t="shared" si="3"/>
        <v>35780</v>
      </c>
      <c r="K16" s="31"/>
    </row>
    <row r="17" spans="1:11" ht="25.5" x14ac:dyDescent="0.25">
      <c r="A17" s="64"/>
      <c r="B17" s="72" t="s">
        <v>24</v>
      </c>
      <c r="C17" s="1"/>
      <c r="D17" s="43">
        <v>12600</v>
      </c>
      <c r="E17" s="33" t="s">
        <v>25</v>
      </c>
      <c r="F17" s="41">
        <f t="shared" si="1"/>
        <v>12600</v>
      </c>
      <c r="G17" s="9" t="s">
        <v>15</v>
      </c>
      <c r="H17" s="1"/>
      <c r="I17" s="6" t="str">
        <f t="shared" si="2"/>
        <v>Глюкометр, 36 шт.</v>
      </c>
      <c r="J17" s="43">
        <f t="shared" si="3"/>
        <v>12600</v>
      </c>
      <c r="K17" s="30"/>
    </row>
    <row r="18" spans="1:11" ht="25.5" x14ac:dyDescent="0.25">
      <c r="A18" s="64"/>
      <c r="B18" s="74"/>
      <c r="C18" s="1"/>
      <c r="D18" s="43">
        <v>1200</v>
      </c>
      <c r="E18" s="33" t="s">
        <v>26</v>
      </c>
      <c r="F18" s="41">
        <f t="shared" si="1"/>
        <v>1200</v>
      </c>
      <c r="G18" s="9" t="s">
        <v>15</v>
      </c>
      <c r="H18" s="1"/>
      <c r="I18" s="6" t="str">
        <f t="shared" si="2"/>
        <v>Серветки вологі, 80 уп.</v>
      </c>
      <c r="J18" s="43">
        <f t="shared" si="3"/>
        <v>1200</v>
      </c>
      <c r="K18" s="30"/>
    </row>
    <row r="19" spans="1:11" s="36" customFormat="1" x14ac:dyDescent="0.25">
      <c r="A19" s="64"/>
      <c r="B19" s="73"/>
      <c r="C19" s="3"/>
      <c r="D19" s="46"/>
      <c r="E19" s="35" t="s">
        <v>27</v>
      </c>
      <c r="F19" s="44">
        <f>SUM(F17:F18)</f>
        <v>13800</v>
      </c>
      <c r="G19" s="22"/>
      <c r="H19" s="3"/>
      <c r="I19" s="16" t="str">
        <f t="shared" si="2"/>
        <v>Разом ТОВ "МЕМЗ"</v>
      </c>
      <c r="J19" s="46">
        <f t="shared" si="3"/>
        <v>13800</v>
      </c>
      <c r="K19" s="31"/>
    </row>
    <row r="20" spans="1:11" ht="25.5" customHeight="1" x14ac:dyDescent="0.25">
      <c r="A20" s="64"/>
      <c r="B20" s="72" t="s">
        <v>28</v>
      </c>
      <c r="C20" s="1"/>
      <c r="D20" s="43">
        <v>3817.05</v>
      </c>
      <c r="E20" s="33" t="s">
        <v>29</v>
      </c>
      <c r="F20" s="41">
        <f t="shared" si="1"/>
        <v>3817.05</v>
      </c>
      <c r="G20" s="17" t="s">
        <v>45</v>
      </c>
      <c r="H20" s="1"/>
      <c r="I20" s="6" t="str">
        <f t="shared" si="2"/>
        <v>Термос, 4 шт</v>
      </c>
      <c r="J20" s="43">
        <f t="shared" si="3"/>
        <v>3817.05</v>
      </c>
      <c r="K20" s="30"/>
    </row>
    <row r="21" spans="1:11" ht="25.5" x14ac:dyDescent="0.25">
      <c r="A21" s="64"/>
      <c r="B21" s="74"/>
      <c r="C21" s="1"/>
      <c r="D21" s="43">
        <v>9021.89</v>
      </c>
      <c r="E21" s="33" t="s">
        <v>30</v>
      </c>
      <c r="F21" s="41">
        <f t="shared" si="1"/>
        <v>9021.89</v>
      </c>
      <c r="G21" s="9" t="s">
        <v>15</v>
      </c>
      <c r="H21" s="1"/>
      <c r="I21" s="6" t="str">
        <f t="shared" si="2"/>
        <v>Гелі миючі 15 шт.</v>
      </c>
      <c r="J21" s="43">
        <f t="shared" si="3"/>
        <v>9021.89</v>
      </c>
      <c r="K21" s="30"/>
    </row>
    <row r="22" spans="1:11" ht="25.5" x14ac:dyDescent="0.25">
      <c r="A22" s="64"/>
      <c r="B22" s="74"/>
      <c r="C22" s="1"/>
      <c r="D22" s="43">
        <v>30215.31</v>
      </c>
      <c r="E22" s="33" t="s">
        <v>31</v>
      </c>
      <c r="F22" s="41">
        <f t="shared" si="1"/>
        <v>30215.31</v>
      </c>
      <c r="G22" s="9" t="s">
        <v>15</v>
      </c>
      <c r="H22" s="1"/>
      <c r="I22" s="6" t="str">
        <f t="shared" si="2"/>
        <v>Засоби для гігієни, 41 шт.</v>
      </c>
      <c r="J22" s="43">
        <f t="shared" si="3"/>
        <v>30215.31</v>
      </c>
      <c r="K22" s="30"/>
    </row>
    <row r="23" spans="1:11" ht="25.5" x14ac:dyDescent="0.25">
      <c r="A23" s="64"/>
      <c r="B23" s="74"/>
      <c r="C23" s="1"/>
      <c r="D23" s="43">
        <v>297085.23</v>
      </c>
      <c r="E23" s="33" t="s">
        <v>32</v>
      </c>
      <c r="F23" s="41">
        <f t="shared" si="1"/>
        <v>297085.23</v>
      </c>
      <c r="G23" s="9" t="s">
        <v>33</v>
      </c>
      <c r="H23" s="1"/>
      <c r="I23" s="6" t="str">
        <f t="shared" si="2"/>
        <v>Медикаменти і витратні матеріали</v>
      </c>
      <c r="J23" s="43">
        <f t="shared" si="3"/>
        <v>297085.23</v>
      </c>
      <c r="K23" s="30"/>
    </row>
    <row r="24" spans="1:11" s="36" customFormat="1" x14ac:dyDescent="0.25">
      <c r="A24" s="64"/>
      <c r="B24" s="73"/>
      <c r="C24" s="3"/>
      <c r="D24" s="46"/>
      <c r="E24" s="35" t="s">
        <v>34</v>
      </c>
      <c r="F24" s="44">
        <f>SUM(F20:F23)</f>
        <v>340139.48</v>
      </c>
      <c r="G24" s="22"/>
      <c r="H24" s="3"/>
      <c r="I24" s="16" t="str">
        <f t="shared" si="2"/>
        <v>Разом ДУ "ЦГЗ"</v>
      </c>
      <c r="J24" s="46">
        <f t="shared" si="3"/>
        <v>340139.48</v>
      </c>
      <c r="K24" s="31"/>
    </row>
    <row r="25" spans="1:11" ht="38.25" customHeight="1" x14ac:dyDescent="0.25">
      <c r="A25" s="64"/>
      <c r="B25" s="72" t="s">
        <v>35</v>
      </c>
      <c r="C25" s="1"/>
      <c r="D25" s="43">
        <v>131190</v>
      </c>
      <c r="E25" s="33" t="s">
        <v>36</v>
      </c>
      <c r="F25" s="41">
        <f t="shared" si="1"/>
        <v>131190</v>
      </c>
      <c r="G25" s="9" t="s">
        <v>15</v>
      </c>
      <c r="H25" s="1"/>
      <c r="I25" s="6" t="str">
        <f t="shared" si="2"/>
        <v>Гігієнічні товари</v>
      </c>
      <c r="J25" s="43">
        <f t="shared" si="3"/>
        <v>131190</v>
      </c>
      <c r="K25" s="30"/>
    </row>
    <row r="26" spans="1:11" ht="25.5" x14ac:dyDescent="0.25">
      <c r="A26" s="64"/>
      <c r="B26" s="74"/>
      <c r="C26" s="1"/>
      <c r="D26" s="43">
        <v>25780</v>
      </c>
      <c r="E26" s="33" t="s">
        <v>37</v>
      </c>
      <c r="F26" s="41">
        <f t="shared" si="1"/>
        <v>25780</v>
      </c>
      <c r="G26" s="9" t="s">
        <v>15</v>
      </c>
      <c r="H26" s="1"/>
      <c r="I26" s="6" t="str">
        <f t="shared" si="2"/>
        <v>Взуття, шкарпетки</v>
      </c>
      <c r="J26" s="43">
        <f t="shared" si="3"/>
        <v>25780</v>
      </c>
      <c r="K26" s="30"/>
    </row>
    <row r="27" spans="1:11" ht="25.5" x14ac:dyDescent="0.25">
      <c r="A27" s="64"/>
      <c r="B27" s="74"/>
      <c r="C27" s="1"/>
      <c r="D27" s="43">
        <v>58000</v>
      </c>
      <c r="E27" s="33" t="s">
        <v>38</v>
      </c>
      <c r="F27" s="41">
        <f t="shared" si="1"/>
        <v>58000</v>
      </c>
      <c r="G27" s="9" t="s">
        <v>33</v>
      </c>
      <c r="H27" s="1"/>
      <c r="I27" s="6" t="str">
        <f t="shared" si="2"/>
        <v>Халати медичні</v>
      </c>
      <c r="J27" s="43">
        <f t="shared" si="3"/>
        <v>58000</v>
      </c>
      <c r="K27" s="30"/>
    </row>
    <row r="28" spans="1:11" s="36" customFormat="1" x14ac:dyDescent="0.25">
      <c r="A28" s="64"/>
      <c r="B28" s="73"/>
      <c r="C28" s="3"/>
      <c r="D28" s="46"/>
      <c r="E28" s="35" t="s">
        <v>39</v>
      </c>
      <c r="F28" s="44">
        <f>SUM(F25:F27)</f>
        <v>214970</v>
      </c>
      <c r="G28" s="22"/>
      <c r="H28" s="3"/>
      <c r="I28" s="16" t="str">
        <f t="shared" si="2"/>
        <v>Разом БФ "Ми з Україною"</v>
      </c>
      <c r="J28" s="46">
        <f t="shared" si="3"/>
        <v>214970</v>
      </c>
      <c r="K28" s="31"/>
    </row>
    <row r="29" spans="1:11" ht="25.5" x14ac:dyDescent="0.25">
      <c r="A29" s="64"/>
      <c r="B29" s="72" t="s">
        <v>40</v>
      </c>
      <c r="C29" s="1"/>
      <c r="D29" s="43">
        <v>47337.03</v>
      </c>
      <c r="E29" s="33" t="s">
        <v>41</v>
      </c>
      <c r="F29" s="41">
        <f t="shared" ref="F29:F43" si="4">D29</f>
        <v>47337.03</v>
      </c>
      <c r="G29" s="17" t="s">
        <v>45</v>
      </c>
      <c r="H29" s="1"/>
      <c r="I29" s="6" t="str">
        <f t="shared" ref="I29:I44" si="5">E29</f>
        <v>Набори посуду, 56 наборів</v>
      </c>
      <c r="J29" s="43">
        <f t="shared" ref="J29:J44" si="6">F29</f>
        <v>47337.03</v>
      </c>
      <c r="K29" s="30"/>
    </row>
    <row r="30" spans="1:11" ht="25.5" x14ac:dyDescent="0.25">
      <c r="A30" s="64"/>
      <c r="B30" s="74"/>
      <c r="C30" s="1"/>
      <c r="D30" s="43">
        <v>771.03</v>
      </c>
      <c r="E30" s="33" t="s">
        <v>42</v>
      </c>
      <c r="F30" s="41">
        <f t="shared" si="4"/>
        <v>771.03</v>
      </c>
      <c r="G30" s="9" t="s">
        <v>15</v>
      </c>
      <c r="H30" s="1"/>
      <c r="I30" s="6" t="str">
        <f t="shared" si="5"/>
        <v>Пральний порошок, 27 кг.</v>
      </c>
      <c r="J30" s="43">
        <f t="shared" si="6"/>
        <v>771.03</v>
      </c>
      <c r="K30" s="30"/>
    </row>
    <row r="31" spans="1:11" ht="25.5" x14ac:dyDescent="0.25">
      <c r="A31" s="64"/>
      <c r="B31" s="74"/>
      <c r="C31" s="1"/>
      <c r="D31" s="43">
        <v>3637.9</v>
      </c>
      <c r="E31" s="33" t="s">
        <v>43</v>
      </c>
      <c r="F31" s="41">
        <f t="shared" si="4"/>
        <v>3637.9</v>
      </c>
      <c r="G31" s="9" t="s">
        <v>33</v>
      </c>
      <c r="H31" s="1"/>
      <c r="I31" s="6" t="str">
        <f t="shared" si="5"/>
        <v>Підгузки, пелюшки</v>
      </c>
      <c r="J31" s="43">
        <f t="shared" si="6"/>
        <v>3637.9</v>
      </c>
      <c r="K31" s="30"/>
    </row>
    <row r="32" spans="1:11" s="36" customFormat="1" x14ac:dyDescent="0.25">
      <c r="A32" s="64"/>
      <c r="B32" s="73"/>
      <c r="C32" s="3"/>
      <c r="D32" s="46"/>
      <c r="E32" s="35" t="s">
        <v>44</v>
      </c>
      <c r="F32" s="44">
        <f>SUM(F29:F31)</f>
        <v>51745.96</v>
      </c>
      <c r="G32" s="22"/>
      <c r="H32" s="3"/>
      <c r="I32" s="16" t="str">
        <f t="shared" si="5"/>
        <v>Разом Мирноградська МО ТЧХУ</v>
      </c>
      <c r="J32" s="46">
        <f t="shared" si="6"/>
        <v>51745.96</v>
      </c>
      <c r="K32" s="31"/>
    </row>
    <row r="33" spans="1:11" ht="34.5" customHeight="1" x14ac:dyDescent="0.25">
      <c r="A33" s="64"/>
      <c r="B33" s="72" t="s">
        <v>46</v>
      </c>
      <c r="C33" s="1"/>
      <c r="D33" s="43">
        <v>2232578.23</v>
      </c>
      <c r="E33" s="33" t="s">
        <v>47</v>
      </c>
      <c r="F33" s="41">
        <f t="shared" si="4"/>
        <v>2232578.23</v>
      </c>
      <c r="G33" s="9" t="s">
        <v>33</v>
      </c>
      <c r="H33" s="1"/>
      <c r="I33" s="6" t="str">
        <f t="shared" si="5"/>
        <v>Медикаменти</v>
      </c>
      <c r="J33" s="43">
        <f t="shared" si="6"/>
        <v>2232578.23</v>
      </c>
      <c r="K33" s="30"/>
    </row>
    <row r="34" spans="1:11" s="36" customFormat="1" ht="34.5" customHeight="1" x14ac:dyDescent="0.25">
      <c r="A34" s="64"/>
      <c r="B34" s="73"/>
      <c r="C34" s="3"/>
      <c r="D34" s="46"/>
      <c r="E34" s="35" t="s">
        <v>50</v>
      </c>
      <c r="F34" s="44">
        <f>SUM(F33)</f>
        <v>2232578.23</v>
      </c>
      <c r="G34" s="22"/>
      <c r="H34" s="3"/>
      <c r="I34" s="16" t="str">
        <f t="shared" si="5"/>
        <v>Разом БФ "Опера Франческо"</v>
      </c>
      <c r="J34" s="46">
        <f t="shared" si="6"/>
        <v>2232578.23</v>
      </c>
      <c r="K34" s="31"/>
    </row>
    <row r="35" spans="1:11" ht="25.5" x14ac:dyDescent="0.25">
      <c r="A35" s="64"/>
      <c r="B35" s="72" t="s">
        <v>49</v>
      </c>
      <c r="C35" s="1"/>
      <c r="D35" s="43">
        <v>9510</v>
      </c>
      <c r="E35" s="33" t="s">
        <v>47</v>
      </c>
      <c r="F35" s="41">
        <f t="shared" si="4"/>
        <v>9510</v>
      </c>
      <c r="G35" s="9" t="s">
        <v>33</v>
      </c>
      <c r="H35" s="1"/>
      <c r="I35" s="6" t="str">
        <f t="shared" si="5"/>
        <v>Медикаменти</v>
      </c>
      <c r="J35" s="43">
        <f t="shared" si="6"/>
        <v>9510</v>
      </c>
      <c r="K35" s="30"/>
    </row>
    <row r="36" spans="1:11" s="36" customFormat="1" x14ac:dyDescent="0.25">
      <c r="A36" s="64"/>
      <c r="B36" s="73"/>
      <c r="C36" s="3"/>
      <c r="D36" s="46"/>
      <c r="E36" s="35" t="s">
        <v>51</v>
      </c>
      <c r="F36" s="44">
        <f>SUM(F35)</f>
        <v>9510</v>
      </c>
      <c r="G36" s="22"/>
      <c r="H36" s="3"/>
      <c r="I36" s="16" t="str">
        <f t="shared" si="5"/>
        <v>Разом БФ "Project Hope"</v>
      </c>
      <c r="J36" s="46">
        <f t="shared" si="6"/>
        <v>9510</v>
      </c>
      <c r="K36" s="31"/>
    </row>
    <row r="37" spans="1:11" ht="32.25" customHeight="1" x14ac:dyDescent="0.25">
      <c r="A37" s="64"/>
      <c r="B37" s="72" t="s">
        <v>52</v>
      </c>
      <c r="C37" s="1"/>
      <c r="D37" s="43">
        <v>202329.24</v>
      </c>
      <c r="E37" s="33" t="s">
        <v>47</v>
      </c>
      <c r="F37" s="41">
        <f t="shared" si="4"/>
        <v>202329.24</v>
      </c>
      <c r="G37" s="9" t="s">
        <v>33</v>
      </c>
      <c r="H37" s="1"/>
      <c r="I37" s="6" t="str">
        <f t="shared" si="5"/>
        <v>Медикаменти</v>
      </c>
      <c r="J37" s="43">
        <f t="shared" si="6"/>
        <v>202329.24</v>
      </c>
      <c r="K37" s="30"/>
    </row>
    <row r="38" spans="1:11" s="36" customFormat="1" x14ac:dyDescent="0.25">
      <c r="A38" s="64"/>
      <c r="B38" s="73"/>
      <c r="C38" s="3"/>
      <c r="D38" s="46"/>
      <c r="E38" s="35" t="s">
        <v>53</v>
      </c>
      <c r="F38" s="44">
        <f>SUM(F37)</f>
        <v>202329.24</v>
      </c>
      <c r="G38" s="22"/>
      <c r="H38" s="3"/>
      <c r="I38" s="16" t="str">
        <f t="shared" si="5"/>
        <v>Разом БФ "InterSOS"</v>
      </c>
      <c r="J38" s="46">
        <f t="shared" si="6"/>
        <v>202329.24</v>
      </c>
      <c r="K38" s="31"/>
    </row>
    <row r="39" spans="1:11" ht="36" customHeight="1" x14ac:dyDescent="0.25">
      <c r="A39" s="64"/>
      <c r="B39" s="72" t="s">
        <v>64</v>
      </c>
      <c r="C39" s="1"/>
      <c r="D39" s="43">
        <v>1964737.77</v>
      </c>
      <c r="E39" s="33" t="s">
        <v>47</v>
      </c>
      <c r="F39" s="45">
        <f t="shared" ref="F39" si="7">D39</f>
        <v>1964737.77</v>
      </c>
      <c r="G39" s="9" t="s">
        <v>33</v>
      </c>
      <c r="H39" s="1"/>
      <c r="I39" s="6" t="str">
        <f t="shared" si="5"/>
        <v>Медикаменти</v>
      </c>
      <c r="J39" s="43">
        <f t="shared" si="6"/>
        <v>1964737.77</v>
      </c>
      <c r="K39" s="30"/>
    </row>
    <row r="40" spans="1:11" s="36" customFormat="1" ht="26.25" customHeight="1" x14ac:dyDescent="0.25">
      <c r="A40" s="64"/>
      <c r="B40" s="73"/>
      <c r="C40" s="3"/>
      <c r="D40" s="46"/>
      <c r="E40" s="16" t="s">
        <v>65</v>
      </c>
      <c r="F40" s="46">
        <f>SUM(F39)</f>
        <v>1964737.77</v>
      </c>
      <c r="G40" s="22"/>
      <c r="H40" s="3"/>
      <c r="I40" s="16" t="str">
        <f t="shared" si="5"/>
        <v>Разом "Всеукраїнська рада реанімації"</v>
      </c>
      <c r="J40" s="46">
        <f t="shared" si="6"/>
        <v>1964737.77</v>
      </c>
      <c r="K40" s="31"/>
    </row>
    <row r="41" spans="1:11" ht="25.5" x14ac:dyDescent="0.25">
      <c r="A41" s="64"/>
      <c r="B41" s="72" t="s">
        <v>54</v>
      </c>
      <c r="C41" s="1"/>
      <c r="D41" s="43">
        <v>5318.3</v>
      </c>
      <c r="E41" s="33" t="s">
        <v>32</v>
      </c>
      <c r="F41" s="41">
        <f t="shared" si="4"/>
        <v>5318.3</v>
      </c>
      <c r="G41" s="9" t="s">
        <v>33</v>
      </c>
      <c r="H41" s="1"/>
      <c r="I41" s="6" t="str">
        <f t="shared" si="5"/>
        <v>Медикаменти і витратні матеріали</v>
      </c>
      <c r="J41" s="43">
        <f t="shared" si="6"/>
        <v>5318.3</v>
      </c>
      <c r="K41" s="30"/>
    </row>
    <row r="42" spans="1:11" s="36" customFormat="1" x14ac:dyDescent="0.25">
      <c r="A42" s="64"/>
      <c r="B42" s="73"/>
      <c r="C42" s="3"/>
      <c r="D42" s="46"/>
      <c r="E42" s="35" t="s">
        <v>55</v>
      </c>
      <c r="F42" s="44">
        <f>SUM(F41)</f>
        <v>5318.3</v>
      </c>
      <c r="G42" s="22"/>
      <c r="H42" s="3"/>
      <c r="I42" s="16" t="str">
        <f t="shared" si="5"/>
        <v>Разом БФ "Ліікарі бкз кордонів"</v>
      </c>
      <c r="J42" s="46">
        <f t="shared" si="6"/>
        <v>5318.3</v>
      </c>
      <c r="K42" s="31"/>
    </row>
    <row r="43" spans="1:11" ht="25.5" x14ac:dyDescent="0.25">
      <c r="A43" s="64"/>
      <c r="B43" s="72" t="s">
        <v>56</v>
      </c>
      <c r="C43" s="1"/>
      <c r="D43" s="43">
        <v>24917.360000000001</v>
      </c>
      <c r="E43" s="33" t="s">
        <v>47</v>
      </c>
      <c r="F43" s="41">
        <f t="shared" si="4"/>
        <v>24917.360000000001</v>
      </c>
      <c r="G43" s="9" t="s">
        <v>33</v>
      </c>
      <c r="H43" s="1"/>
      <c r="I43" s="6" t="str">
        <f t="shared" si="5"/>
        <v>Медикаменти</v>
      </c>
      <c r="J43" s="43">
        <f t="shared" si="6"/>
        <v>24917.360000000001</v>
      </c>
      <c r="K43" s="30"/>
    </row>
    <row r="44" spans="1:11" s="36" customFormat="1" x14ac:dyDescent="0.25">
      <c r="A44" s="64"/>
      <c r="B44" s="73"/>
      <c r="C44" s="3"/>
      <c r="D44" s="46"/>
      <c r="E44" s="35" t="s">
        <v>57</v>
      </c>
      <c r="F44" s="44">
        <f>SUM(F43)</f>
        <v>24917.360000000001</v>
      </c>
      <c r="G44" s="22"/>
      <c r="H44" s="3"/>
      <c r="I44" s="16" t="str">
        <f t="shared" si="5"/>
        <v>Разом ТОВ "Гледфарм ЛТД"</v>
      </c>
      <c r="J44" s="46">
        <f t="shared" si="6"/>
        <v>24917.360000000001</v>
      </c>
      <c r="K44" s="31"/>
    </row>
    <row r="45" spans="1:11" ht="25.5" x14ac:dyDescent="0.25">
      <c r="A45" s="64"/>
      <c r="B45" s="72" t="s">
        <v>58</v>
      </c>
      <c r="C45" s="1"/>
      <c r="D45" s="43">
        <v>6677</v>
      </c>
      <c r="E45" s="33" t="s">
        <v>47</v>
      </c>
      <c r="F45" s="41">
        <f t="shared" si="1"/>
        <v>6677</v>
      </c>
      <c r="G45" s="9" t="s">
        <v>33</v>
      </c>
      <c r="H45" s="1"/>
      <c r="I45" s="6" t="str">
        <f t="shared" si="2"/>
        <v>Медикаменти</v>
      </c>
      <c r="J45" s="43">
        <f t="shared" si="3"/>
        <v>6677</v>
      </c>
      <c r="K45" s="30"/>
    </row>
    <row r="46" spans="1:11" s="36" customFormat="1" ht="24" customHeight="1" x14ac:dyDescent="0.25">
      <c r="A46" s="64"/>
      <c r="B46" s="73"/>
      <c r="C46" s="3"/>
      <c r="D46" s="46"/>
      <c r="E46" s="35" t="s">
        <v>48</v>
      </c>
      <c r="F46" s="44">
        <f>SUM(F45)</f>
        <v>6677</v>
      </c>
      <c r="G46" s="22"/>
      <c r="H46" s="3"/>
      <c r="I46" s="16" t="str">
        <f t="shared" si="2"/>
        <v>Разом "Опера Франческо"</v>
      </c>
      <c r="J46" s="46">
        <f t="shared" si="3"/>
        <v>6677</v>
      </c>
      <c r="K46" s="31"/>
    </row>
    <row r="47" spans="1:11" ht="25.5" x14ac:dyDescent="0.25">
      <c r="A47" s="64"/>
      <c r="B47" s="72" t="s">
        <v>59</v>
      </c>
      <c r="C47" s="1"/>
      <c r="D47" s="43">
        <v>479.55</v>
      </c>
      <c r="E47" s="33" t="s">
        <v>60</v>
      </c>
      <c r="F47" s="41">
        <f t="shared" si="1"/>
        <v>479.55</v>
      </c>
      <c r="G47" s="9" t="s">
        <v>33</v>
      </c>
      <c r="H47" s="1"/>
      <c r="I47" s="6" t="str">
        <f t="shared" si="2"/>
        <v>Пробірка, голка, тримач</v>
      </c>
      <c r="J47" s="43">
        <f t="shared" si="3"/>
        <v>479.55</v>
      </c>
      <c r="K47" s="30"/>
    </row>
    <row r="48" spans="1:11" s="36" customFormat="1" x14ac:dyDescent="0.25">
      <c r="A48" s="64"/>
      <c r="B48" s="73"/>
      <c r="C48" s="3"/>
      <c r="D48" s="46"/>
      <c r="E48" s="35" t="s">
        <v>61</v>
      </c>
      <c r="F48" s="44">
        <f>SUM(F47)</f>
        <v>479.55</v>
      </c>
      <c r="G48" s="22"/>
      <c r="H48" s="3"/>
      <c r="I48" s="16" t="str">
        <f t="shared" ref="I48:I50" si="8">E48</f>
        <v>Разом КНП "ДОЦ СНІД</v>
      </c>
      <c r="J48" s="46">
        <f t="shared" ref="J48:J50" si="9">F48</f>
        <v>479.55</v>
      </c>
      <c r="K48" s="31"/>
    </row>
    <row r="49" spans="1:11" ht="25.5" x14ac:dyDescent="0.25">
      <c r="A49" s="64"/>
      <c r="B49" s="72" t="s">
        <v>62</v>
      </c>
      <c r="C49" s="1"/>
      <c r="D49" s="43">
        <v>6571.6</v>
      </c>
      <c r="E49" s="33" t="s">
        <v>47</v>
      </c>
      <c r="F49" s="41">
        <f t="shared" si="1"/>
        <v>6571.6</v>
      </c>
      <c r="G49" s="9" t="s">
        <v>33</v>
      </c>
      <c r="H49" s="1"/>
      <c r="I49" s="6" t="str">
        <f t="shared" si="8"/>
        <v>Медикаменти</v>
      </c>
      <c r="J49" s="43">
        <f t="shared" si="9"/>
        <v>6571.6</v>
      </c>
      <c r="K49" s="30"/>
    </row>
    <row r="50" spans="1:11" s="36" customFormat="1" x14ac:dyDescent="0.25">
      <c r="A50" s="64"/>
      <c r="B50" s="73"/>
      <c r="C50" s="3"/>
      <c r="D50" s="46"/>
      <c r="E50" s="35" t="s">
        <v>63</v>
      </c>
      <c r="F50" s="44">
        <f>SUM(F49)</f>
        <v>6571.6</v>
      </c>
      <c r="G50" s="22"/>
      <c r="H50" s="3"/>
      <c r="I50" s="16" t="str">
        <f t="shared" si="8"/>
        <v>Разом КП "ЦПМСД" Покровської МР</v>
      </c>
      <c r="J50" s="46">
        <f t="shared" si="9"/>
        <v>6571.6</v>
      </c>
      <c r="K50" s="31"/>
    </row>
    <row r="51" spans="1:11" s="19" customFormat="1" x14ac:dyDescent="0.25">
      <c r="A51" s="64"/>
      <c r="B51" s="10"/>
      <c r="C51" s="3"/>
      <c r="D51" s="62" t="s">
        <v>18</v>
      </c>
      <c r="E51" s="62"/>
      <c r="F51" s="47">
        <f>F14+F16+F19+F24+F28+F32+F34+F36+F38+F40+F42+F44+F46+F48+F50</f>
        <v>5113179.4899999993</v>
      </c>
      <c r="G51" s="37"/>
      <c r="H51" s="90" t="s">
        <v>18</v>
      </c>
      <c r="I51" s="91"/>
      <c r="J51" s="47">
        <f>F51</f>
        <v>5113179.4899999993</v>
      </c>
      <c r="K51" s="31"/>
    </row>
    <row r="52" spans="1:11" x14ac:dyDescent="0.25">
      <c r="A52" s="64"/>
      <c r="B52" s="37" t="s">
        <v>67</v>
      </c>
      <c r="C52" s="37"/>
      <c r="D52" s="48"/>
      <c r="E52" s="37"/>
      <c r="F52" s="48"/>
      <c r="G52" s="37"/>
      <c r="H52" s="37"/>
      <c r="I52" s="37"/>
      <c r="J52" s="48"/>
      <c r="K52" s="30"/>
    </row>
    <row r="53" spans="1:11" ht="25.5" x14ac:dyDescent="0.25">
      <c r="A53" s="64"/>
      <c r="B53" s="72" t="s">
        <v>68</v>
      </c>
      <c r="C53" s="1"/>
      <c r="D53" s="43">
        <v>16.649999999999999</v>
      </c>
      <c r="E53" s="6" t="s">
        <v>69</v>
      </c>
      <c r="F53" s="45">
        <f t="shared" ref="F53:F112" si="10">D53</f>
        <v>16.649999999999999</v>
      </c>
      <c r="G53" s="9" t="s">
        <v>15</v>
      </c>
      <c r="H53" s="1"/>
      <c r="I53" s="6" t="str">
        <f t="shared" ref="I53:I112" si="11">E53</f>
        <v>Бритва одноразова, 5 шт.</v>
      </c>
      <c r="J53" s="43">
        <f t="shared" ref="J53:J112" si="12">F53</f>
        <v>16.649999999999999</v>
      </c>
      <c r="K53" s="30"/>
    </row>
    <row r="54" spans="1:11" ht="25.5" x14ac:dyDescent="0.25">
      <c r="A54" s="64"/>
      <c r="B54" s="74"/>
      <c r="C54" s="1"/>
      <c r="D54" s="43">
        <v>4265.03</v>
      </c>
      <c r="E54" s="6" t="s">
        <v>70</v>
      </c>
      <c r="F54" s="45">
        <f t="shared" si="10"/>
        <v>4265.03</v>
      </c>
      <c r="G54" s="9" t="s">
        <v>15</v>
      </c>
      <c r="H54" s="1"/>
      <c r="I54" s="6" t="str">
        <f t="shared" si="11"/>
        <v>Медичні інструменти, 16 шт.</v>
      </c>
      <c r="J54" s="43">
        <f t="shared" si="12"/>
        <v>4265.03</v>
      </c>
      <c r="K54" s="30"/>
    </row>
    <row r="55" spans="1:11" ht="25.5" x14ac:dyDescent="0.25">
      <c r="A55" s="64"/>
      <c r="B55" s="74"/>
      <c r="C55" s="1"/>
      <c r="D55" s="43">
        <v>21726.510000000002</v>
      </c>
      <c r="E55" s="6" t="s">
        <v>71</v>
      </c>
      <c r="F55" s="45">
        <f t="shared" si="10"/>
        <v>21726.510000000002</v>
      </c>
      <c r="G55" s="17" t="s">
        <v>45</v>
      </c>
      <c r="H55" s="1"/>
      <c r="I55" s="6" t="str">
        <f t="shared" si="11"/>
        <v>Пульсоксиметри, 3 шт.</v>
      </c>
      <c r="J55" s="43">
        <f t="shared" si="12"/>
        <v>21726.510000000002</v>
      </c>
      <c r="K55" s="30"/>
    </row>
    <row r="56" spans="1:11" ht="25.5" x14ac:dyDescent="0.25">
      <c r="A56" s="64"/>
      <c r="B56" s="74"/>
      <c r="C56" s="1"/>
      <c r="D56" s="43">
        <v>100715.38</v>
      </c>
      <c r="E56" s="6" t="s">
        <v>32</v>
      </c>
      <c r="F56" s="45">
        <f t="shared" si="10"/>
        <v>100715.38</v>
      </c>
      <c r="G56" s="9" t="s">
        <v>33</v>
      </c>
      <c r="H56" s="1"/>
      <c r="I56" s="6" t="str">
        <f t="shared" si="11"/>
        <v>Медикаменти і витратні матеріали</v>
      </c>
      <c r="J56" s="43">
        <f t="shared" si="12"/>
        <v>100715.38</v>
      </c>
      <c r="K56" s="30"/>
    </row>
    <row r="57" spans="1:11" s="36" customFormat="1" x14ac:dyDescent="0.25">
      <c r="A57" s="64"/>
      <c r="B57" s="73"/>
      <c r="C57" s="3"/>
      <c r="D57" s="46"/>
      <c r="E57" s="16" t="s">
        <v>72</v>
      </c>
      <c r="F57" s="42">
        <f>SUM(F53:F56)</f>
        <v>126723.57</v>
      </c>
      <c r="G57" s="22"/>
      <c r="H57" s="3"/>
      <c r="I57" s="16" t="str">
        <f t="shared" si="11"/>
        <v>Разом БО БФ "Лікарі без кордонів"</v>
      </c>
      <c r="J57" s="46">
        <f t="shared" si="12"/>
        <v>126723.57</v>
      </c>
      <c r="K57" s="31"/>
    </row>
    <row r="58" spans="1:11" ht="25.5" x14ac:dyDescent="0.25">
      <c r="A58" s="64"/>
      <c r="B58" s="72" t="s">
        <v>73</v>
      </c>
      <c r="C58" s="1"/>
      <c r="D58" s="43">
        <v>12649</v>
      </c>
      <c r="E58" s="6" t="s">
        <v>74</v>
      </c>
      <c r="F58" s="45">
        <f t="shared" si="10"/>
        <v>12649</v>
      </c>
      <c r="G58" s="17" t="s">
        <v>45</v>
      </c>
      <c r="H58" s="1"/>
      <c r="I58" s="6" t="str">
        <f t="shared" si="11"/>
        <v>БФП лазерний Canon i-Sensis MF3010 (бандл з двома картриджами), 1 шт.</v>
      </c>
      <c r="J58" s="43">
        <f t="shared" si="12"/>
        <v>12649</v>
      </c>
      <c r="K58" s="30"/>
    </row>
    <row r="59" spans="1:11" ht="25.5" x14ac:dyDescent="0.25">
      <c r="A59" s="64"/>
      <c r="B59" s="74"/>
      <c r="C59" s="1"/>
      <c r="D59" s="43">
        <v>2100</v>
      </c>
      <c r="E59" s="6" t="s">
        <v>75</v>
      </c>
      <c r="F59" s="45">
        <f t="shared" si="10"/>
        <v>2100</v>
      </c>
      <c r="G59" s="17" t="s">
        <v>45</v>
      </c>
      <c r="H59" s="1"/>
      <c r="I59" s="6" t="str">
        <f t="shared" si="11"/>
        <v>Стіл письмовий "Леон" 1200*600*750 дуб сонома, 1 шт.</v>
      </c>
      <c r="J59" s="43">
        <f t="shared" si="12"/>
        <v>2100</v>
      </c>
      <c r="K59" s="30"/>
    </row>
    <row r="60" spans="1:11" ht="25.5" x14ac:dyDescent="0.25">
      <c r="A60" s="64"/>
      <c r="B60" s="74"/>
      <c r="C60" s="1"/>
      <c r="D60" s="43">
        <v>3000</v>
      </c>
      <c r="E60" s="6" t="s">
        <v>76</v>
      </c>
      <c r="F60" s="45">
        <f t="shared" si="10"/>
        <v>3000</v>
      </c>
      <c r="G60" s="17" t="s">
        <v>45</v>
      </c>
      <c r="H60" s="1"/>
      <c r="I60" s="6" t="str">
        <f t="shared" si="11"/>
        <v>Стілець Iso Bkack (CH) С-38 сірий, 3 шт.</v>
      </c>
      <c r="J60" s="43">
        <f t="shared" si="12"/>
        <v>3000</v>
      </c>
      <c r="K60" s="30"/>
    </row>
    <row r="61" spans="1:11" ht="25.5" x14ac:dyDescent="0.25">
      <c r="A61" s="64"/>
      <c r="B61" s="74"/>
      <c r="C61" s="1"/>
      <c r="D61" s="43">
        <v>3488</v>
      </c>
      <c r="E61" s="6" t="s">
        <v>77</v>
      </c>
      <c r="F61" s="45">
        <f t="shared" si="10"/>
        <v>3488</v>
      </c>
      <c r="G61" s="17" t="s">
        <v>45</v>
      </c>
      <c r="H61" s="1"/>
      <c r="I61" s="6" t="str">
        <f t="shared" si="11"/>
        <v>Шафа книжкова 2 4д Оптимал 602х1946х360 Дуб Сонома, 1 шт.</v>
      </c>
      <c r="J61" s="43">
        <f t="shared" si="12"/>
        <v>3488</v>
      </c>
      <c r="K61" s="30"/>
    </row>
    <row r="62" spans="1:11" ht="25.5" x14ac:dyDescent="0.25">
      <c r="A62" s="64"/>
      <c r="B62" s="74"/>
      <c r="C62" s="1"/>
      <c r="D62" s="43">
        <v>6766</v>
      </c>
      <c r="E62" s="6" t="s">
        <v>78</v>
      </c>
      <c r="F62" s="45">
        <f t="shared" si="10"/>
        <v>6766</v>
      </c>
      <c r="G62" s="17" t="s">
        <v>45</v>
      </c>
      <c r="H62" s="1"/>
      <c r="I62" s="6" t="str">
        <f t="shared" si="11"/>
        <v>Шафа для одягу 2д Оптимал 602х1946х360 Дуб Сонома, 2 шт.</v>
      </c>
      <c r="J62" s="43">
        <f t="shared" si="12"/>
        <v>6766</v>
      </c>
      <c r="K62" s="30"/>
    </row>
    <row r="63" spans="1:11" ht="25.5" x14ac:dyDescent="0.25">
      <c r="A63" s="64"/>
      <c r="B63" s="74"/>
      <c r="C63" s="1"/>
      <c r="D63" s="43">
        <v>7470</v>
      </c>
      <c r="E63" s="6" t="s">
        <v>79</v>
      </c>
      <c r="F63" s="45">
        <f t="shared" si="10"/>
        <v>7470</v>
      </c>
      <c r="G63" s="17" t="s">
        <v>45</v>
      </c>
      <c r="H63" s="1"/>
      <c r="I63" s="6" t="str">
        <f t="shared" si="11"/>
        <v>Диван BNB Solo 120см, 3 шт.</v>
      </c>
      <c r="J63" s="43">
        <f t="shared" si="12"/>
        <v>7470</v>
      </c>
      <c r="K63" s="30"/>
    </row>
    <row r="64" spans="1:11" ht="25.5" x14ac:dyDescent="0.25">
      <c r="A64" s="64"/>
      <c r="B64" s="74"/>
      <c r="C64" s="1"/>
      <c r="D64" s="43">
        <v>1062</v>
      </c>
      <c r="E64" s="6" t="s">
        <v>80</v>
      </c>
      <c r="F64" s="45">
        <f t="shared" si="10"/>
        <v>1062</v>
      </c>
      <c r="G64" s="17" t="s">
        <v>45</v>
      </c>
      <c r="H64" s="1"/>
      <c r="I64" s="6" t="str">
        <f t="shared" si="11"/>
        <v>Стіл дитячий Doloni 04581/2 салатовий, 2 шт.</v>
      </c>
      <c r="J64" s="43">
        <f t="shared" si="12"/>
        <v>1062</v>
      </c>
      <c r="K64" s="30"/>
    </row>
    <row r="65" spans="1:11" ht="25.5" x14ac:dyDescent="0.25">
      <c r="A65" s="64"/>
      <c r="B65" s="74"/>
      <c r="C65" s="1"/>
      <c r="D65" s="43">
        <v>2036</v>
      </c>
      <c r="E65" s="6" t="s">
        <v>81</v>
      </c>
      <c r="F65" s="45">
        <f t="shared" si="10"/>
        <v>2036</v>
      </c>
      <c r="G65" s="17" t="s">
        <v>45</v>
      </c>
      <c r="H65" s="1"/>
      <c r="I65" s="6" t="str">
        <f t="shared" si="11"/>
        <v>Стілець дитячий Doloni 04690/2, салатовий, 4 шт.</v>
      </c>
      <c r="J65" s="43">
        <f t="shared" si="12"/>
        <v>2036</v>
      </c>
      <c r="K65" s="30"/>
    </row>
    <row r="66" spans="1:11" ht="25.5" x14ac:dyDescent="0.25">
      <c r="A66" s="64"/>
      <c r="B66" s="74"/>
      <c r="C66" s="1"/>
      <c r="D66" s="43">
        <v>3034</v>
      </c>
      <c r="E66" s="6" t="s">
        <v>82</v>
      </c>
      <c r="F66" s="45">
        <f t="shared" si="10"/>
        <v>3034</v>
      </c>
      <c r="G66" s="17" t="s">
        <v>45</v>
      </c>
      <c r="H66" s="1"/>
      <c r="I66" s="6" t="str">
        <f t="shared" si="11"/>
        <v>Дитяча шведська стінка Тінейджер Спорт 2-220, Спортбейбі, 1 шт.</v>
      </c>
      <c r="J66" s="43">
        <f t="shared" si="12"/>
        <v>3034</v>
      </c>
      <c r="K66" s="30"/>
    </row>
    <row r="67" spans="1:11" ht="25.5" x14ac:dyDescent="0.25">
      <c r="A67" s="64"/>
      <c r="B67" s="74"/>
      <c r="C67" s="1"/>
      <c r="D67" s="43">
        <v>3440</v>
      </c>
      <c r="E67" s="6" t="s">
        <v>83</v>
      </c>
      <c r="F67" s="45">
        <f t="shared" si="10"/>
        <v>3440</v>
      </c>
      <c r="G67" s="17" t="s">
        <v>45</v>
      </c>
      <c r="H67" s="1"/>
      <c r="I67" s="6" t="str">
        <f t="shared" si="11"/>
        <v>Крісло безкаркасне М'яч-L, 900 мм (тканина Оксфорд, основа жовтий колір / вставка чорний колір), 4 шт.</v>
      </c>
      <c r="J67" s="43">
        <f t="shared" si="12"/>
        <v>3440</v>
      </c>
      <c r="K67" s="30"/>
    </row>
    <row r="68" spans="1:11" ht="25.5" x14ac:dyDescent="0.25">
      <c r="A68" s="64"/>
      <c r="B68" s="74"/>
      <c r="C68" s="1"/>
      <c r="D68" s="43">
        <v>3444</v>
      </c>
      <c r="E68" s="6" t="s">
        <v>84</v>
      </c>
      <c r="F68" s="45">
        <f t="shared" si="10"/>
        <v>3444</v>
      </c>
      <c r="G68" s="9" t="s">
        <v>15</v>
      </c>
      <c r="H68" s="1"/>
      <c r="I68" s="6" t="str">
        <f t="shared" si="11"/>
        <v>Пазл-лх EVA покриття для підлоги дитячих кімнат 480х480 12 шт у наборі, 3 набори</v>
      </c>
      <c r="J68" s="43">
        <f t="shared" si="12"/>
        <v>3444</v>
      </c>
      <c r="K68" s="30"/>
    </row>
    <row r="69" spans="1:11" s="36" customFormat="1" x14ac:dyDescent="0.25">
      <c r="A69" s="64"/>
      <c r="B69" s="73"/>
      <c r="C69" s="3"/>
      <c r="D69" s="46"/>
      <c r="E69" s="16" t="s">
        <v>85</v>
      </c>
      <c r="F69" s="42">
        <f>SUM(F58:F68)</f>
        <v>48489</v>
      </c>
      <c r="G69" s="22"/>
      <c r="H69" s="3"/>
      <c r="I69" s="16" t="str">
        <f t="shared" si="11"/>
        <v>Разом МКЧХ</v>
      </c>
      <c r="J69" s="46">
        <f t="shared" si="12"/>
        <v>48489</v>
      </c>
      <c r="K69" s="31"/>
    </row>
    <row r="70" spans="1:11" ht="38.25" customHeight="1" x14ac:dyDescent="0.25">
      <c r="A70" s="64"/>
      <c r="B70" s="72" t="s">
        <v>86</v>
      </c>
      <c r="C70" s="1"/>
      <c r="D70" s="43">
        <v>2880</v>
      </c>
      <c r="E70" s="6" t="s">
        <v>87</v>
      </c>
      <c r="F70" s="45">
        <f t="shared" si="10"/>
        <v>2880</v>
      </c>
      <c r="G70" s="9" t="s">
        <v>15</v>
      </c>
      <c r="H70" s="1"/>
      <c r="I70" s="6" t="str">
        <f t="shared" si="11"/>
        <v>Набори гігієнічні, 16 наборів</v>
      </c>
      <c r="J70" s="43">
        <f t="shared" si="12"/>
        <v>2880</v>
      </c>
      <c r="K70" s="30"/>
    </row>
    <row r="71" spans="1:11" ht="25.5" x14ac:dyDescent="0.25">
      <c r="A71" s="64"/>
      <c r="B71" s="74"/>
      <c r="C71" s="1"/>
      <c r="D71" s="43">
        <v>1800</v>
      </c>
      <c r="E71" s="6" t="s">
        <v>88</v>
      </c>
      <c r="F71" s="45">
        <f t="shared" si="10"/>
        <v>1800</v>
      </c>
      <c r="G71" s="9" t="s">
        <v>15</v>
      </c>
      <c r="H71" s="1"/>
      <c r="I71" s="6" t="str">
        <f t="shared" si="11"/>
        <v>Серветки антибактеріальні, 10 уп.</v>
      </c>
      <c r="J71" s="43">
        <f t="shared" si="12"/>
        <v>1800</v>
      </c>
      <c r="K71" s="30"/>
    </row>
    <row r="72" spans="1:11" ht="25.5" x14ac:dyDescent="0.25">
      <c r="A72" s="64"/>
      <c r="B72" s="74"/>
      <c r="C72" s="1"/>
      <c r="D72" s="43">
        <v>10000</v>
      </c>
      <c r="E72" s="6" t="s">
        <v>89</v>
      </c>
      <c r="F72" s="45">
        <f t="shared" ref="F72:F88" si="13">D72</f>
        <v>10000</v>
      </c>
      <c r="G72" s="9" t="s">
        <v>15</v>
      </c>
      <c r="H72" s="1"/>
      <c r="I72" s="6" t="str">
        <f t="shared" ref="I72:I89" si="14">E72</f>
        <v>Окуляри для зору, 100 шт.</v>
      </c>
      <c r="J72" s="43">
        <f t="shared" ref="J72:J90" si="15">F72</f>
        <v>10000</v>
      </c>
      <c r="K72" s="30"/>
    </row>
    <row r="73" spans="1:11" ht="25.5" x14ac:dyDescent="0.25">
      <c r="A73" s="64"/>
      <c r="B73" s="74"/>
      <c r="C73" s="1"/>
      <c r="D73" s="43">
        <v>4986.3999999999996</v>
      </c>
      <c r="E73" s="6" t="s">
        <v>90</v>
      </c>
      <c r="F73" s="45">
        <f t="shared" si="13"/>
        <v>4986.3999999999996</v>
      </c>
      <c r="G73" s="9" t="s">
        <v>33</v>
      </c>
      <c r="H73" s="1"/>
      <c r="I73" s="6" t="str">
        <f t="shared" si="14"/>
        <v>Рукавички, диклофенак</v>
      </c>
      <c r="J73" s="43">
        <f t="shared" si="15"/>
        <v>4986.3999999999996</v>
      </c>
      <c r="K73" s="30"/>
    </row>
    <row r="74" spans="1:11" s="36" customFormat="1" x14ac:dyDescent="0.25">
      <c r="A74" s="64"/>
      <c r="B74" s="73"/>
      <c r="C74" s="3"/>
      <c r="D74" s="46"/>
      <c r="E74" s="16" t="s">
        <v>91</v>
      </c>
      <c r="F74" s="42">
        <f>SUM(F70:F73)</f>
        <v>19666.400000000001</v>
      </c>
      <c r="G74" s="22"/>
      <c r="H74" s="3"/>
      <c r="I74" s="16" t="str">
        <f t="shared" si="14"/>
        <v>Разом ГО "Фонд відновлення України"</v>
      </c>
      <c r="J74" s="46">
        <f t="shared" si="15"/>
        <v>19666.400000000001</v>
      </c>
      <c r="K74" s="31"/>
    </row>
    <row r="75" spans="1:11" ht="25.5" x14ac:dyDescent="0.25">
      <c r="A75" s="64"/>
      <c r="B75" s="72" t="s">
        <v>16</v>
      </c>
      <c r="C75" s="1"/>
      <c r="D75" s="43">
        <v>3125</v>
      </c>
      <c r="E75" s="6" t="s">
        <v>92</v>
      </c>
      <c r="F75" s="45">
        <f t="shared" si="13"/>
        <v>3125</v>
      </c>
      <c r="G75" s="9" t="s">
        <v>15</v>
      </c>
      <c r="H75" s="1"/>
      <c r="I75" s="6" t="str">
        <f t="shared" si="14"/>
        <v>Продукти харчування (рис, чай, картопля)</v>
      </c>
      <c r="J75" s="43">
        <f t="shared" si="15"/>
        <v>3125</v>
      </c>
      <c r="K75" s="30"/>
    </row>
    <row r="76" spans="1:11" s="36" customFormat="1" x14ac:dyDescent="0.25">
      <c r="A76" s="64"/>
      <c r="B76" s="73"/>
      <c r="C76" s="3"/>
      <c r="D76" s="46"/>
      <c r="E76" s="16" t="s">
        <v>20</v>
      </c>
      <c r="F76" s="42">
        <f>SUM(F75)</f>
        <v>3125</v>
      </c>
      <c r="G76" s="22"/>
      <c r="H76" s="3"/>
      <c r="I76" s="16" t="str">
        <f t="shared" si="14"/>
        <v>Разом волонтери</v>
      </c>
      <c r="J76" s="46">
        <f t="shared" si="15"/>
        <v>3125</v>
      </c>
      <c r="K76" s="31"/>
    </row>
    <row r="77" spans="1:11" ht="25.5" x14ac:dyDescent="0.25">
      <c r="A77" s="64"/>
      <c r="B77" s="72" t="s">
        <v>21</v>
      </c>
      <c r="C77" s="1"/>
      <c r="D77" s="43">
        <v>44725</v>
      </c>
      <c r="E77" s="6" t="s">
        <v>22</v>
      </c>
      <c r="F77" s="45">
        <f t="shared" si="13"/>
        <v>44725</v>
      </c>
      <c r="G77" s="9" t="s">
        <v>15</v>
      </c>
      <c r="H77" s="1"/>
      <c r="I77" s="6" t="str">
        <f t="shared" si="14"/>
        <v>Продукти харчування (вівсянка, макарони, борошно, олія)</v>
      </c>
      <c r="J77" s="43">
        <f t="shared" si="15"/>
        <v>44725</v>
      </c>
      <c r="K77" s="30"/>
    </row>
    <row r="78" spans="1:11" s="36" customFormat="1" x14ac:dyDescent="0.25">
      <c r="A78" s="64"/>
      <c r="B78" s="73"/>
      <c r="C78" s="3"/>
      <c r="D78" s="46"/>
      <c r="E78" s="35" t="s">
        <v>23</v>
      </c>
      <c r="F78" s="42">
        <f>SUM(F77)</f>
        <v>44725</v>
      </c>
      <c r="G78" s="22"/>
      <c r="H78" s="3"/>
      <c r="I78" s="16" t="str">
        <f t="shared" si="14"/>
        <v>Разом БО "БФ "Клуб "Світанок"</v>
      </c>
      <c r="J78" s="46">
        <f t="shared" si="15"/>
        <v>44725</v>
      </c>
      <c r="K78" s="31"/>
    </row>
    <row r="79" spans="1:11" ht="25.5" x14ac:dyDescent="0.25">
      <c r="A79" s="64"/>
      <c r="B79" s="72" t="s">
        <v>93</v>
      </c>
      <c r="C79" s="1"/>
      <c r="D79" s="43">
        <v>43.5</v>
      </c>
      <c r="E79" s="6" t="s">
        <v>94</v>
      </c>
      <c r="F79" s="45">
        <f t="shared" si="13"/>
        <v>43.5</v>
      </c>
      <c r="G79" s="9" t="s">
        <v>15</v>
      </c>
      <c r="H79" s="1"/>
      <c r="I79" s="6" t="str">
        <f t="shared" si="14"/>
        <v>Бланки інформаційної згоди</v>
      </c>
      <c r="J79" s="43">
        <f t="shared" si="15"/>
        <v>43.5</v>
      </c>
      <c r="K79" s="30"/>
    </row>
    <row r="80" spans="1:11" ht="25.5" x14ac:dyDescent="0.25">
      <c r="A80" s="64"/>
      <c r="B80" s="74"/>
      <c r="C80" s="1"/>
      <c r="D80" s="43">
        <v>122917.34</v>
      </c>
      <c r="E80" s="33" t="s">
        <v>32</v>
      </c>
      <c r="F80" s="45">
        <f t="shared" si="13"/>
        <v>122917.34</v>
      </c>
      <c r="G80" s="9" t="s">
        <v>33</v>
      </c>
      <c r="H80" s="1"/>
      <c r="I80" s="6" t="str">
        <f t="shared" si="14"/>
        <v>Медикаменти і витратні матеріали</v>
      </c>
      <c r="J80" s="43">
        <f t="shared" si="15"/>
        <v>122917.34</v>
      </c>
      <c r="K80" s="30"/>
    </row>
    <row r="81" spans="1:11" s="36" customFormat="1" x14ac:dyDescent="0.25">
      <c r="A81" s="64"/>
      <c r="B81" s="73"/>
      <c r="C81" s="3"/>
      <c r="D81" s="46"/>
      <c r="E81" s="16" t="s">
        <v>61</v>
      </c>
      <c r="F81" s="42">
        <f>SUM(F79:F80)</f>
        <v>122960.84</v>
      </c>
      <c r="G81" s="22"/>
      <c r="H81" s="3"/>
      <c r="I81" s="16" t="str">
        <f t="shared" si="14"/>
        <v>Разом КНП "ДОЦ СНІД</v>
      </c>
      <c r="J81" s="46">
        <f t="shared" si="15"/>
        <v>122960.84</v>
      </c>
      <c r="K81" s="31"/>
    </row>
    <row r="82" spans="1:11" ht="25.5" x14ac:dyDescent="0.25">
      <c r="A82" s="64"/>
      <c r="B82" s="72" t="s">
        <v>28</v>
      </c>
      <c r="C82" s="1"/>
      <c r="D82" s="43">
        <v>35842.410000000003</v>
      </c>
      <c r="E82" s="6" t="s">
        <v>95</v>
      </c>
      <c r="F82" s="45">
        <f t="shared" si="13"/>
        <v>35842.410000000003</v>
      </c>
      <c r="G82" s="9" t="s">
        <v>15</v>
      </c>
      <c r="H82" s="1"/>
      <c r="I82" s="6" t="str">
        <f t="shared" si="14"/>
        <v>Дитяче харчування</v>
      </c>
      <c r="J82" s="43">
        <f t="shared" si="15"/>
        <v>35842.410000000003</v>
      </c>
      <c r="K82" s="30"/>
    </row>
    <row r="83" spans="1:11" s="36" customFormat="1" x14ac:dyDescent="0.25">
      <c r="A83" s="64"/>
      <c r="B83" s="73"/>
      <c r="C83" s="3"/>
      <c r="D83" s="46"/>
      <c r="E83" s="16" t="s">
        <v>34</v>
      </c>
      <c r="F83" s="42">
        <f>SUM(F82)</f>
        <v>35842.410000000003</v>
      </c>
      <c r="G83" s="22"/>
      <c r="H83" s="3"/>
      <c r="I83" s="16" t="str">
        <f t="shared" si="14"/>
        <v>Разом ДУ "ЦГЗ"</v>
      </c>
      <c r="J83" s="46">
        <f t="shared" si="15"/>
        <v>35842.410000000003</v>
      </c>
      <c r="K83" s="31"/>
    </row>
    <row r="84" spans="1:11" ht="25.5" x14ac:dyDescent="0.25">
      <c r="A84" s="64"/>
      <c r="B84" s="72" t="s">
        <v>96</v>
      </c>
      <c r="C84" s="1"/>
      <c r="D84" s="43">
        <v>145145.56</v>
      </c>
      <c r="E84" s="6" t="s">
        <v>32</v>
      </c>
      <c r="F84" s="45">
        <f t="shared" si="13"/>
        <v>145145.56</v>
      </c>
      <c r="G84" s="9" t="s">
        <v>33</v>
      </c>
      <c r="H84" s="1"/>
      <c r="I84" s="6" t="str">
        <f t="shared" si="14"/>
        <v>Медикаменти і витратні матеріали</v>
      </c>
      <c r="J84" s="43">
        <f t="shared" si="15"/>
        <v>145145.56</v>
      </c>
      <c r="K84" s="30"/>
    </row>
    <row r="85" spans="1:11" s="36" customFormat="1" x14ac:dyDescent="0.25">
      <c r="A85" s="64"/>
      <c r="B85" s="73"/>
      <c r="C85" s="3"/>
      <c r="D85" s="46"/>
      <c r="E85" s="16" t="s">
        <v>97</v>
      </c>
      <c r="F85" s="42">
        <f>SUM(F84)</f>
        <v>145145.56</v>
      </c>
      <c r="G85" s="22"/>
      <c r="H85" s="3"/>
      <c r="I85" s="16" t="str">
        <f t="shared" si="14"/>
        <v>Разом БФ "КІДДО"</v>
      </c>
      <c r="J85" s="46">
        <f t="shared" si="15"/>
        <v>145145.56</v>
      </c>
      <c r="K85" s="31"/>
    </row>
    <row r="86" spans="1:11" ht="25.5" x14ac:dyDescent="0.25">
      <c r="A86" s="64"/>
      <c r="B86" s="72" t="s">
        <v>98</v>
      </c>
      <c r="C86" s="1"/>
      <c r="D86" s="43">
        <v>8360</v>
      </c>
      <c r="E86" s="6" t="s">
        <v>99</v>
      </c>
      <c r="F86" s="45">
        <f t="shared" si="13"/>
        <v>8360</v>
      </c>
      <c r="G86" s="9" t="s">
        <v>33</v>
      </c>
      <c r="H86" s="1"/>
      <c r="I86" s="6" t="str">
        <f t="shared" si="14"/>
        <v>Амоксицилін</v>
      </c>
      <c r="J86" s="43">
        <f t="shared" si="15"/>
        <v>8360</v>
      </c>
      <c r="K86" s="30"/>
    </row>
    <row r="87" spans="1:11" s="36" customFormat="1" x14ac:dyDescent="0.25">
      <c r="A87" s="64"/>
      <c r="B87" s="73"/>
      <c r="C87" s="3"/>
      <c r="D87" s="46"/>
      <c r="E87" s="16" t="s">
        <v>100</v>
      </c>
      <c r="F87" s="42">
        <f>SUM(F86)</f>
        <v>8360</v>
      </c>
      <c r="G87" s="22"/>
      <c r="H87" s="3"/>
      <c r="I87" s="16" t="str">
        <f t="shared" si="14"/>
        <v>Разом БФ "Project HOPE"</v>
      </c>
      <c r="J87" s="46">
        <f t="shared" si="15"/>
        <v>8360</v>
      </c>
      <c r="K87" s="31"/>
    </row>
    <row r="88" spans="1:11" ht="25.5" x14ac:dyDescent="0.25">
      <c r="A88" s="64"/>
      <c r="B88" s="72" t="s">
        <v>101</v>
      </c>
      <c r="C88" s="1"/>
      <c r="D88" s="43">
        <v>5705.4</v>
      </c>
      <c r="E88" s="6" t="s">
        <v>47</v>
      </c>
      <c r="F88" s="45">
        <f t="shared" si="13"/>
        <v>5705.4</v>
      </c>
      <c r="G88" s="9" t="s">
        <v>33</v>
      </c>
      <c r="H88" s="1"/>
      <c r="I88" s="6" t="str">
        <f t="shared" si="14"/>
        <v>Медикаменти</v>
      </c>
      <c r="J88" s="43">
        <f t="shared" si="15"/>
        <v>5705.4</v>
      </c>
      <c r="K88" s="30"/>
    </row>
    <row r="89" spans="1:11" s="36" customFormat="1" x14ac:dyDescent="0.25">
      <c r="A89" s="64"/>
      <c r="B89" s="73"/>
      <c r="C89" s="3"/>
      <c r="D89" s="46"/>
      <c r="E89" s="16" t="s">
        <v>102</v>
      </c>
      <c r="F89" s="42">
        <f>SUM(F88)</f>
        <v>5705.4</v>
      </c>
      <c r="G89" s="22"/>
      <c r="H89" s="3"/>
      <c r="I89" s="16" t="str">
        <f t="shared" si="14"/>
        <v>Разом КНП "Психіатрична лікарня м.Краматорська"</v>
      </c>
      <c r="J89" s="46">
        <f t="shared" si="15"/>
        <v>5705.4</v>
      </c>
      <c r="K89" s="31"/>
    </row>
    <row r="90" spans="1:11" s="19" customFormat="1" x14ac:dyDescent="0.25">
      <c r="A90" s="64"/>
      <c r="B90" s="10"/>
      <c r="C90" s="3"/>
      <c r="D90" s="62" t="s">
        <v>103</v>
      </c>
      <c r="E90" s="62"/>
      <c r="F90" s="47">
        <f>F57+F69+F74+F76+F78+F81+F83+F85+F87+F89</f>
        <v>560743.18000000005</v>
      </c>
      <c r="G90" s="37"/>
      <c r="H90" s="62" t="str">
        <f>D90</f>
        <v>Разом лютий</v>
      </c>
      <c r="I90" s="62"/>
      <c r="J90" s="47">
        <f t="shared" si="15"/>
        <v>560743.18000000005</v>
      </c>
      <c r="K90" s="31"/>
    </row>
    <row r="91" spans="1:11" x14ac:dyDescent="0.25">
      <c r="A91" s="64"/>
      <c r="B91" s="37" t="s">
        <v>104</v>
      </c>
      <c r="C91" s="37"/>
      <c r="D91" s="48"/>
      <c r="E91" s="37"/>
      <c r="F91" s="48"/>
      <c r="G91" s="37"/>
      <c r="H91" s="37"/>
      <c r="I91" s="37"/>
      <c r="J91" s="48"/>
      <c r="K91" s="30"/>
    </row>
    <row r="92" spans="1:11" ht="25.5" x14ac:dyDescent="0.25">
      <c r="A92" s="64"/>
      <c r="B92" s="72" t="s">
        <v>105</v>
      </c>
      <c r="C92" s="1"/>
      <c r="D92" s="43">
        <v>37696</v>
      </c>
      <c r="E92" s="6" t="s">
        <v>106</v>
      </c>
      <c r="F92" s="45">
        <f t="shared" si="10"/>
        <v>37696</v>
      </c>
      <c r="G92" s="9" t="s">
        <v>45</v>
      </c>
      <c r="H92" s="1"/>
      <c r="I92" s="6" t="str">
        <f t="shared" si="11"/>
        <v>Відро 18 л. кольорове, 496 шт.</v>
      </c>
      <c r="J92" s="43">
        <f t="shared" si="12"/>
        <v>37696</v>
      </c>
      <c r="K92" s="30"/>
    </row>
    <row r="93" spans="1:11" ht="25.5" x14ac:dyDescent="0.25">
      <c r="A93" s="64"/>
      <c r="B93" s="74"/>
      <c r="C93" s="1"/>
      <c r="D93" s="43">
        <v>34270</v>
      </c>
      <c r="E93" s="6" t="s">
        <v>107</v>
      </c>
      <c r="F93" s="45">
        <f t="shared" si="10"/>
        <v>34270</v>
      </c>
      <c r="G93" s="9" t="s">
        <v>15</v>
      </c>
      <c r="H93" s="1"/>
      <c r="I93" s="6" t="str">
        <f t="shared" si="11"/>
        <v>Швабра для прибирання "Eco Fabric" 42*11 см мікрофібра 110см, 298 шт.</v>
      </c>
      <c r="J93" s="43">
        <f t="shared" si="12"/>
        <v>34270</v>
      </c>
      <c r="K93" s="30"/>
    </row>
    <row r="94" spans="1:11" ht="25.5" x14ac:dyDescent="0.25">
      <c r="A94" s="64"/>
      <c r="B94" s="74"/>
      <c r="C94" s="1"/>
      <c r="D94" s="43">
        <v>7500</v>
      </c>
      <c r="E94" s="6" t="s">
        <v>108</v>
      </c>
      <c r="F94" s="45">
        <f t="shared" si="10"/>
        <v>7500</v>
      </c>
      <c r="G94" s="9" t="s">
        <v>15</v>
      </c>
      <c r="H94" s="1"/>
      <c r="I94" s="6" t="str">
        <f t="shared" si="11"/>
        <v>Йоржик для унітазу білий, 250 шт.</v>
      </c>
      <c r="J94" s="43">
        <f t="shared" si="12"/>
        <v>7500</v>
      </c>
      <c r="K94" s="30"/>
    </row>
    <row r="95" spans="1:11" ht="25.5" x14ac:dyDescent="0.25">
      <c r="A95" s="64"/>
      <c r="B95" s="74"/>
      <c r="C95" s="1"/>
      <c r="D95" s="43">
        <v>392342</v>
      </c>
      <c r="E95" s="6" t="s">
        <v>109</v>
      </c>
      <c r="F95" s="45">
        <f t="shared" si="10"/>
        <v>392342</v>
      </c>
      <c r="G95" s="9" t="s">
        <v>15</v>
      </c>
      <c r="H95" s="1"/>
      <c r="I95" s="6" t="str">
        <f t="shared" si="11"/>
        <v>Миючі засобі, туалеьний папір, сміттєві мішки тощо</v>
      </c>
      <c r="J95" s="43">
        <f t="shared" si="12"/>
        <v>392342</v>
      </c>
      <c r="K95" s="30"/>
    </row>
    <row r="96" spans="1:11" ht="25.5" x14ac:dyDescent="0.25">
      <c r="A96" s="64"/>
      <c r="B96" s="74"/>
      <c r="C96" s="1"/>
      <c r="D96" s="43">
        <v>336350</v>
      </c>
      <c r="E96" s="6" t="s">
        <v>110</v>
      </c>
      <c r="F96" s="45">
        <v>1065477.3</v>
      </c>
      <c r="G96" s="9" t="s">
        <v>33</v>
      </c>
      <c r="H96" s="1"/>
      <c r="I96" s="6" t="str">
        <f t="shared" si="11"/>
        <v>Медикаменти, витратні і перев'язувальні матеріали</v>
      </c>
      <c r="J96" s="43">
        <f t="shared" si="12"/>
        <v>1065477.3</v>
      </c>
      <c r="K96" s="30"/>
    </row>
    <row r="97" spans="1:11" s="36" customFormat="1" x14ac:dyDescent="0.25">
      <c r="A97" s="64"/>
      <c r="B97" s="73"/>
      <c r="C97" s="3"/>
      <c r="D97" s="46"/>
      <c r="E97" s="16" t="s">
        <v>111</v>
      </c>
      <c r="F97" s="42">
        <f>SUM(F92:F96)</f>
        <v>1537285.3</v>
      </c>
      <c r="G97" s="22"/>
      <c r="H97" s="3"/>
      <c r="I97" s="16" t="str">
        <f t="shared" si="11"/>
        <v>Разом БФ "Прем'єр Уржанс"</v>
      </c>
      <c r="J97" s="46">
        <f t="shared" si="12"/>
        <v>1537285.3</v>
      </c>
      <c r="K97" s="31"/>
    </row>
    <row r="98" spans="1:11" ht="25.5" x14ac:dyDescent="0.25">
      <c r="A98" s="64"/>
      <c r="B98" s="72" t="s">
        <v>112</v>
      </c>
      <c r="C98" s="1"/>
      <c r="D98" s="43">
        <v>28286</v>
      </c>
      <c r="E98" s="6" t="s">
        <v>113</v>
      </c>
      <c r="F98" s="45">
        <f t="shared" si="10"/>
        <v>28286</v>
      </c>
      <c r="G98" s="9" t="s">
        <v>15</v>
      </c>
      <c r="H98" s="1"/>
      <c r="I98" s="6" t="str">
        <f t="shared" si="11"/>
        <v>Пакет для відходів, серветки паперові</v>
      </c>
      <c r="J98" s="43">
        <f t="shared" si="12"/>
        <v>28286</v>
      </c>
      <c r="K98" s="30"/>
    </row>
    <row r="99" spans="1:11" ht="25.5" x14ac:dyDescent="0.25">
      <c r="A99" s="64"/>
      <c r="B99" s="74"/>
      <c r="C99" s="1"/>
      <c r="D99" s="43">
        <v>137281.56</v>
      </c>
      <c r="E99" s="6" t="s">
        <v>110</v>
      </c>
      <c r="F99" s="45">
        <f t="shared" si="10"/>
        <v>137281.56</v>
      </c>
      <c r="G99" s="9" t="s">
        <v>33</v>
      </c>
      <c r="H99" s="1"/>
      <c r="I99" s="6" t="str">
        <f t="shared" si="11"/>
        <v>Медикаменти, витратні і перев'язувальні матеріали</v>
      </c>
      <c r="J99" s="43">
        <f t="shared" si="12"/>
        <v>137281.56</v>
      </c>
      <c r="K99" s="30"/>
    </row>
    <row r="100" spans="1:11" s="36" customFormat="1" x14ac:dyDescent="0.25">
      <c r="A100" s="64"/>
      <c r="B100" s="73"/>
      <c r="C100" s="3"/>
      <c r="D100" s="46"/>
      <c r="E100" s="16" t="s">
        <v>114</v>
      </c>
      <c r="F100" s="42">
        <f>SUM(F98:F99)</f>
        <v>165567.56</v>
      </c>
      <c r="G100" s="22"/>
      <c r="H100" s="3"/>
      <c r="I100" s="16" t="str">
        <f t="shared" si="11"/>
        <v>Разом БО "БФ "НАГД "Здорові"</v>
      </c>
      <c r="J100" s="46">
        <f t="shared" si="12"/>
        <v>165567.56</v>
      </c>
      <c r="K100" s="31"/>
    </row>
    <row r="101" spans="1:11" x14ac:dyDescent="0.25">
      <c r="A101" s="64"/>
      <c r="B101" s="72" t="s">
        <v>16</v>
      </c>
      <c r="C101" s="1"/>
      <c r="D101" s="43">
        <v>4325</v>
      </c>
      <c r="E101" s="6" t="s">
        <v>115</v>
      </c>
      <c r="F101" s="45">
        <f t="shared" si="10"/>
        <v>4325</v>
      </c>
      <c r="G101" s="9"/>
      <c r="H101" s="1"/>
      <c r="I101" s="6" t="str">
        <f t="shared" si="11"/>
        <v>Продукти харчування (рис, горох, чай, сіль)</v>
      </c>
      <c r="J101" s="43">
        <f t="shared" si="12"/>
        <v>4325</v>
      </c>
      <c r="K101" s="30"/>
    </row>
    <row r="102" spans="1:11" s="36" customFormat="1" x14ac:dyDescent="0.25">
      <c r="A102" s="64"/>
      <c r="B102" s="73"/>
      <c r="C102" s="3"/>
      <c r="D102" s="46"/>
      <c r="E102" s="16" t="s">
        <v>20</v>
      </c>
      <c r="F102" s="42">
        <f>SUM(F101)</f>
        <v>4325</v>
      </c>
      <c r="G102" s="22"/>
      <c r="H102" s="3"/>
      <c r="I102" s="16" t="str">
        <f t="shared" si="11"/>
        <v>Разом волонтери</v>
      </c>
      <c r="J102" s="46">
        <f t="shared" si="12"/>
        <v>4325</v>
      </c>
      <c r="K102" s="31"/>
    </row>
    <row r="103" spans="1:11" ht="25.5" x14ac:dyDescent="0.25">
      <c r="A103" s="64"/>
      <c r="B103" s="72" t="s">
        <v>116</v>
      </c>
      <c r="C103" s="1"/>
      <c r="D103" s="43">
        <v>5775</v>
      </c>
      <c r="E103" s="6" t="s">
        <v>117</v>
      </c>
      <c r="F103" s="45">
        <f t="shared" si="10"/>
        <v>5775</v>
      </c>
      <c r="G103" s="9" t="s">
        <v>15</v>
      </c>
      <c r="H103" s="1"/>
      <c r="I103" s="6" t="str">
        <f t="shared" si="11"/>
        <v>Медичні інструменти</v>
      </c>
      <c r="J103" s="43">
        <f t="shared" si="12"/>
        <v>5775</v>
      </c>
      <c r="K103" s="30"/>
    </row>
    <row r="104" spans="1:11" ht="25.5" x14ac:dyDescent="0.25">
      <c r="A104" s="64"/>
      <c r="B104" s="74"/>
      <c r="C104" s="1"/>
      <c r="D104" s="43">
        <v>1787330.85</v>
      </c>
      <c r="E104" s="6" t="s">
        <v>110</v>
      </c>
      <c r="F104" s="45">
        <f t="shared" si="10"/>
        <v>1787330.85</v>
      </c>
      <c r="G104" s="9" t="s">
        <v>33</v>
      </c>
      <c r="H104" s="1"/>
      <c r="I104" s="6" t="str">
        <f t="shared" si="11"/>
        <v>Медикаменти, витратні і перев'язувальні матеріали</v>
      </c>
      <c r="J104" s="43">
        <f t="shared" si="12"/>
        <v>1787330.85</v>
      </c>
      <c r="K104" s="30"/>
    </row>
    <row r="105" spans="1:11" s="36" customFormat="1" x14ac:dyDescent="0.25">
      <c r="A105" s="64"/>
      <c r="B105" s="73"/>
      <c r="C105" s="3"/>
      <c r="D105" s="46"/>
      <c r="E105" s="16" t="s">
        <v>119</v>
      </c>
      <c r="F105" s="42">
        <f>SUM(F103:F104)</f>
        <v>1793105.85</v>
      </c>
      <c r="G105" s="22"/>
      <c r="H105" s="3"/>
      <c r="I105" s="16" t="str">
        <f t="shared" si="11"/>
        <v>Разом ВООЗ</v>
      </c>
      <c r="J105" s="46">
        <f t="shared" si="12"/>
        <v>1793105.85</v>
      </c>
      <c r="K105" s="31"/>
    </row>
    <row r="106" spans="1:11" ht="25.5" x14ac:dyDescent="0.25">
      <c r="A106" s="64"/>
      <c r="B106" s="72" t="s">
        <v>118</v>
      </c>
      <c r="C106" s="1"/>
      <c r="D106" s="43">
        <v>24632</v>
      </c>
      <c r="E106" s="6" t="s">
        <v>120</v>
      </c>
      <c r="F106" s="45">
        <f t="shared" si="10"/>
        <v>24632</v>
      </c>
      <c r="G106" s="9" t="s">
        <v>33</v>
      </c>
      <c r="H106" s="1"/>
      <c r="I106" s="6" t="str">
        <f t="shared" si="11"/>
        <v>Рукавички стерильні і нестерильні</v>
      </c>
      <c r="J106" s="43">
        <f t="shared" si="12"/>
        <v>24632</v>
      </c>
      <c r="K106" s="30"/>
    </row>
    <row r="107" spans="1:11" s="36" customFormat="1" x14ac:dyDescent="0.25">
      <c r="A107" s="64"/>
      <c r="B107" s="73"/>
      <c r="C107" s="3"/>
      <c r="D107" s="46"/>
      <c r="E107" s="16" t="s">
        <v>121</v>
      </c>
      <c r="F107" s="42">
        <f>SUM(F106)</f>
        <v>24632</v>
      </c>
      <c r="G107" s="22"/>
      <c r="H107" s="3"/>
      <c r="I107" s="16" t="str">
        <f t="shared" si="11"/>
        <v>Разом Мед.корпус</v>
      </c>
      <c r="J107" s="46">
        <f t="shared" si="12"/>
        <v>24632</v>
      </c>
      <c r="K107" s="31"/>
    </row>
    <row r="108" spans="1:11" ht="25.5" x14ac:dyDescent="0.25">
      <c r="A108" s="64"/>
      <c r="B108" s="72" t="s">
        <v>28</v>
      </c>
      <c r="C108" s="1"/>
      <c r="D108" s="43">
        <v>2460395.6</v>
      </c>
      <c r="E108" s="6" t="s">
        <v>122</v>
      </c>
      <c r="F108" s="45">
        <f t="shared" si="10"/>
        <v>2460395.6</v>
      </c>
      <c r="G108" s="9" t="s">
        <v>45</v>
      </c>
      <c r="H108" s="1"/>
      <c r="I108" s="6" t="str">
        <f t="shared" si="11"/>
        <v>Медичний та інший транспорт / Ambulance KIA Bongo, VIN: kncshx76cr7731182, n/a</v>
      </c>
      <c r="J108" s="43">
        <f t="shared" si="12"/>
        <v>2460395.6</v>
      </c>
      <c r="K108" s="30"/>
    </row>
    <row r="109" spans="1:11" ht="25.5" x14ac:dyDescent="0.25">
      <c r="A109" s="64"/>
      <c r="B109" s="74"/>
      <c r="C109" s="1"/>
      <c r="D109" s="43">
        <v>800000</v>
      </c>
      <c r="E109" s="6" t="s">
        <v>123</v>
      </c>
      <c r="F109" s="45">
        <f t="shared" si="10"/>
        <v>800000</v>
      </c>
      <c r="G109" s="9" t="s">
        <v>45</v>
      </c>
      <c r="H109" s="1"/>
      <c r="I109" s="6" t="str">
        <f t="shared" si="11"/>
        <v>Аналізатор біохімічний автоматичний BS-430</v>
      </c>
      <c r="J109" s="43">
        <f t="shared" si="12"/>
        <v>800000</v>
      </c>
      <c r="K109" s="30"/>
    </row>
    <row r="110" spans="1:11" ht="25.5" x14ac:dyDescent="0.25">
      <c r="A110" s="64"/>
      <c r="B110" s="74"/>
      <c r="C110" s="1"/>
      <c r="D110" s="43">
        <v>78614.209999999992</v>
      </c>
      <c r="E110" s="6" t="s">
        <v>110</v>
      </c>
      <c r="F110" s="45">
        <f>D110</f>
        <v>78614.209999999992</v>
      </c>
      <c r="G110" s="9" t="s">
        <v>33</v>
      </c>
      <c r="H110" s="1"/>
      <c r="I110" s="6" t="str">
        <f>E110</f>
        <v>Медикаменти, витратні і перев'язувальні матеріали</v>
      </c>
      <c r="J110" s="43">
        <f>F110</f>
        <v>78614.209999999992</v>
      </c>
      <c r="K110" s="30"/>
    </row>
    <row r="111" spans="1:11" s="36" customFormat="1" x14ac:dyDescent="0.25">
      <c r="A111" s="64"/>
      <c r="B111" s="73"/>
      <c r="C111" s="3"/>
      <c r="D111" s="46"/>
      <c r="E111" s="16" t="s">
        <v>34</v>
      </c>
      <c r="F111" s="42">
        <f>SUM(F108:F110)</f>
        <v>3339009.81</v>
      </c>
      <c r="G111" s="22"/>
      <c r="H111" s="3"/>
      <c r="I111" s="16" t="str">
        <f t="shared" si="11"/>
        <v>Разом ДУ "ЦГЗ"</v>
      </c>
      <c r="J111" s="46">
        <f t="shared" si="12"/>
        <v>3339009.81</v>
      </c>
      <c r="K111" s="31"/>
    </row>
    <row r="112" spans="1:11" ht="25.5" x14ac:dyDescent="0.25">
      <c r="A112" s="64"/>
      <c r="B112" s="72" t="s">
        <v>124</v>
      </c>
      <c r="C112" s="1"/>
      <c r="D112" s="43">
        <v>195981.9</v>
      </c>
      <c r="E112" s="34" t="s">
        <v>125</v>
      </c>
      <c r="F112" s="45">
        <f t="shared" si="10"/>
        <v>195981.9</v>
      </c>
      <c r="G112" s="9" t="s">
        <v>33</v>
      </c>
      <c r="H112" s="1"/>
      <c r="I112" s="6" t="str">
        <f t="shared" si="11"/>
        <v>Витратні і перев'язувальні матеріали</v>
      </c>
      <c r="J112" s="43">
        <f t="shared" si="12"/>
        <v>195981.9</v>
      </c>
      <c r="K112" s="30"/>
    </row>
    <row r="113" spans="1:12" s="36" customFormat="1" ht="21.75" customHeight="1" x14ac:dyDescent="0.25">
      <c r="A113" s="64"/>
      <c r="B113" s="73"/>
      <c r="C113" s="3"/>
      <c r="D113" s="46"/>
      <c r="E113" s="16" t="s">
        <v>126</v>
      </c>
      <c r="F113" s="42">
        <f>SUM(F112)</f>
        <v>195981.9</v>
      </c>
      <c r="G113" s="22"/>
      <c r="H113" s="3"/>
      <c r="I113" s="16" t="str">
        <f t="shared" ref="I113:I123" si="16">E113</f>
        <v>Разом ГО "Журавель"</v>
      </c>
      <c r="J113" s="46">
        <f t="shared" ref="J113:J124" si="17">F113</f>
        <v>195981.9</v>
      </c>
      <c r="K113" s="31"/>
    </row>
    <row r="114" spans="1:12" ht="25.5" x14ac:dyDescent="0.25">
      <c r="A114" s="64"/>
      <c r="B114" s="72" t="s">
        <v>73</v>
      </c>
      <c r="C114" s="1"/>
      <c r="D114" s="43">
        <v>249603.29</v>
      </c>
      <c r="E114" s="6" t="s">
        <v>110</v>
      </c>
      <c r="F114" s="45">
        <f t="shared" ref="F114:F122" si="18">D114</f>
        <v>249603.29</v>
      </c>
      <c r="G114" s="9" t="s">
        <v>33</v>
      </c>
      <c r="H114" s="1"/>
      <c r="I114" s="6" t="str">
        <f t="shared" si="16"/>
        <v>Медикаменти, витратні і перев'язувальні матеріали</v>
      </c>
      <c r="J114" s="43">
        <f t="shared" si="17"/>
        <v>249603.29</v>
      </c>
      <c r="K114" s="30"/>
    </row>
    <row r="115" spans="1:12" s="36" customFormat="1" x14ac:dyDescent="0.25">
      <c r="A115" s="64"/>
      <c r="B115" s="73"/>
      <c r="C115" s="3"/>
      <c r="D115" s="46"/>
      <c r="E115" s="16" t="s">
        <v>85</v>
      </c>
      <c r="F115" s="42">
        <f>SUM(F114)</f>
        <v>249603.29</v>
      </c>
      <c r="G115" s="22"/>
      <c r="H115" s="3"/>
      <c r="I115" s="16" t="str">
        <f t="shared" si="16"/>
        <v>Разом МКЧХ</v>
      </c>
      <c r="J115" s="46">
        <f t="shared" si="17"/>
        <v>249603.29</v>
      </c>
      <c r="K115" s="31"/>
    </row>
    <row r="116" spans="1:12" ht="25.5" x14ac:dyDescent="0.25">
      <c r="A116" s="64"/>
      <c r="B116" s="72" t="s">
        <v>127</v>
      </c>
      <c r="C116" s="1"/>
      <c r="D116" s="43">
        <v>6536</v>
      </c>
      <c r="E116" s="6" t="s">
        <v>128</v>
      </c>
      <c r="F116" s="45">
        <f t="shared" si="18"/>
        <v>6536</v>
      </c>
      <c r="G116" s="9" t="s">
        <v>33</v>
      </c>
      <c r="H116" s="1"/>
      <c r="I116" s="6" t="str">
        <f t="shared" si="16"/>
        <v>Вакцина</v>
      </c>
      <c r="J116" s="43">
        <f t="shared" si="17"/>
        <v>6536</v>
      </c>
      <c r="K116" s="30"/>
    </row>
    <row r="117" spans="1:12" s="36" customFormat="1" x14ac:dyDescent="0.25">
      <c r="A117" s="64"/>
      <c r="B117" s="73"/>
      <c r="C117" s="3"/>
      <c r="D117" s="46"/>
      <c r="E117" s="16" t="s">
        <v>129</v>
      </c>
      <c r="F117" s="42">
        <f>SUM(F116)</f>
        <v>6536</v>
      </c>
      <c r="G117" s="22"/>
      <c r="H117" s="3"/>
      <c r="I117" s="16" t="str">
        <f t="shared" si="16"/>
        <v>Разом КНП "ЛІЛ "Кременчуцька"</v>
      </c>
      <c r="J117" s="46">
        <f t="shared" si="17"/>
        <v>6536</v>
      </c>
      <c r="K117" s="31"/>
    </row>
    <row r="118" spans="1:12" ht="25.5" x14ac:dyDescent="0.25">
      <c r="A118" s="64"/>
      <c r="B118" s="72" t="s">
        <v>130</v>
      </c>
      <c r="C118" s="1"/>
      <c r="D118" s="43">
        <v>9887.3799999999992</v>
      </c>
      <c r="E118" s="6" t="s">
        <v>47</v>
      </c>
      <c r="F118" s="45">
        <f t="shared" si="18"/>
        <v>9887.3799999999992</v>
      </c>
      <c r="G118" s="9" t="s">
        <v>33</v>
      </c>
      <c r="H118" s="1"/>
      <c r="I118" s="6" t="str">
        <f t="shared" si="16"/>
        <v>Медикаменти</v>
      </c>
      <c r="J118" s="43">
        <f t="shared" si="17"/>
        <v>9887.3799999999992</v>
      </c>
      <c r="K118" s="30"/>
    </row>
    <row r="119" spans="1:12" s="36" customFormat="1" x14ac:dyDescent="0.25">
      <c r="A119" s="64"/>
      <c r="B119" s="73"/>
      <c r="C119" s="3"/>
      <c r="D119" s="46"/>
      <c r="E119" s="16" t="s">
        <v>131</v>
      </c>
      <c r="F119" s="42">
        <f>SUM(F118)</f>
        <v>9887.3799999999992</v>
      </c>
      <c r="G119" s="22"/>
      <c r="H119" s="3"/>
      <c r="I119" s="16" t="str">
        <f t="shared" si="16"/>
        <v>Разом КНП "Звенигородська БЛІЛ"</v>
      </c>
      <c r="J119" s="46">
        <f t="shared" si="17"/>
        <v>9887.3799999999992</v>
      </c>
      <c r="K119" s="31"/>
    </row>
    <row r="120" spans="1:12" ht="25.5" x14ac:dyDescent="0.25">
      <c r="A120" s="64"/>
      <c r="B120" s="72" t="s">
        <v>132</v>
      </c>
      <c r="C120" s="1"/>
      <c r="D120" s="43">
        <v>106415.97</v>
      </c>
      <c r="E120" s="6" t="s">
        <v>47</v>
      </c>
      <c r="F120" s="45">
        <f t="shared" si="18"/>
        <v>106415.97</v>
      </c>
      <c r="G120" s="9" t="s">
        <v>33</v>
      </c>
      <c r="H120" s="1"/>
      <c r="I120" s="6" t="str">
        <f t="shared" si="16"/>
        <v>Медикаменти</v>
      </c>
      <c r="J120" s="43">
        <f t="shared" si="17"/>
        <v>106415.97</v>
      </c>
      <c r="K120" s="30"/>
    </row>
    <row r="121" spans="1:12" s="36" customFormat="1" x14ac:dyDescent="0.25">
      <c r="A121" s="64"/>
      <c r="B121" s="73"/>
      <c r="C121" s="3"/>
      <c r="D121" s="46"/>
      <c r="E121" s="16" t="s">
        <v>133</v>
      </c>
      <c r="F121" s="42">
        <f>SUM(F120)</f>
        <v>106415.97</v>
      </c>
      <c r="G121" s="22"/>
      <c r="H121" s="3"/>
      <c r="I121" s="16" t="str">
        <f t="shared" si="16"/>
        <v>Разом КНП "ЦПМСД" Покровської МР</v>
      </c>
      <c r="J121" s="46">
        <f t="shared" si="17"/>
        <v>106415.97</v>
      </c>
      <c r="K121" s="31"/>
    </row>
    <row r="122" spans="1:12" ht="25.5" x14ac:dyDescent="0.25">
      <c r="A122" s="64"/>
      <c r="B122" s="72" t="s">
        <v>93</v>
      </c>
      <c r="C122" s="1"/>
      <c r="D122" s="43">
        <v>739794.93</v>
      </c>
      <c r="E122" s="6" t="s">
        <v>47</v>
      </c>
      <c r="F122" s="45">
        <f t="shared" si="18"/>
        <v>739794.93</v>
      </c>
      <c r="G122" s="9" t="s">
        <v>33</v>
      </c>
      <c r="H122" s="1"/>
      <c r="I122" s="6" t="str">
        <f t="shared" si="16"/>
        <v>Медикаменти</v>
      </c>
      <c r="J122" s="43">
        <f t="shared" si="17"/>
        <v>739794.93</v>
      </c>
      <c r="K122" s="30"/>
    </row>
    <row r="123" spans="1:12" s="36" customFormat="1" x14ac:dyDescent="0.25">
      <c r="A123" s="64"/>
      <c r="B123" s="73"/>
      <c r="C123" s="3"/>
      <c r="D123" s="46"/>
      <c r="E123" s="16" t="s">
        <v>134</v>
      </c>
      <c r="F123" s="42">
        <f>SUM(F122)</f>
        <v>739794.93</v>
      </c>
      <c r="G123" s="22"/>
      <c r="H123" s="3"/>
      <c r="I123" s="16" t="str">
        <f t="shared" si="16"/>
        <v>Разом КНП "ДОЦ СНІД"</v>
      </c>
      <c r="J123" s="46">
        <f t="shared" si="17"/>
        <v>739794.93</v>
      </c>
      <c r="K123" s="31"/>
    </row>
    <row r="124" spans="1:12" s="19" customFormat="1" x14ac:dyDescent="0.25">
      <c r="A124" s="64"/>
      <c r="B124" s="10"/>
      <c r="C124" s="3"/>
      <c r="D124" s="62" t="s">
        <v>135</v>
      </c>
      <c r="E124" s="62"/>
      <c r="F124" s="47">
        <f>F97+F100+F102+F105+F107+F111+F113+F115+F117+F119+F121+F123</f>
        <v>8172144.9899999993</v>
      </c>
      <c r="G124" s="37"/>
      <c r="H124" s="62" t="str">
        <f>D124</f>
        <v>Разом березень</v>
      </c>
      <c r="I124" s="62"/>
      <c r="J124" s="47">
        <f t="shared" si="17"/>
        <v>8172144.9899999993</v>
      </c>
      <c r="K124" s="31"/>
    </row>
    <row r="125" spans="1:12" ht="15.75" thickBot="1" x14ac:dyDescent="0.3">
      <c r="A125" s="65"/>
      <c r="B125" s="66" t="s">
        <v>17</v>
      </c>
      <c r="C125" s="67"/>
      <c r="D125" s="67"/>
      <c r="E125" s="68"/>
      <c r="F125" s="49">
        <f>F51+F90+F124</f>
        <v>13846067.659999998</v>
      </c>
      <c r="G125" s="32"/>
      <c r="H125" s="32"/>
      <c r="I125" s="32" t="str">
        <f>B125</f>
        <v>Разом 1-й квартал</v>
      </c>
      <c r="J125" s="49">
        <f>F125</f>
        <v>13846067.659999998</v>
      </c>
      <c r="K125" s="30"/>
    </row>
    <row r="126" spans="1:12" ht="15.75" thickBot="1" x14ac:dyDescent="0.3">
      <c r="A126" s="15"/>
      <c r="B126" s="21"/>
      <c r="C126" s="2"/>
      <c r="D126" s="43"/>
      <c r="E126" s="8"/>
      <c r="F126" s="50"/>
      <c r="G126" s="2"/>
      <c r="H126" s="2"/>
      <c r="I126" s="26"/>
      <c r="J126" s="54"/>
      <c r="K126" s="11"/>
    </row>
    <row r="127" spans="1:12" ht="15" customHeight="1" x14ac:dyDescent="0.25">
      <c r="A127" s="92" t="s">
        <v>147</v>
      </c>
      <c r="B127" s="27" t="s">
        <v>146</v>
      </c>
      <c r="C127" s="27"/>
      <c r="D127" s="40"/>
      <c r="E127" s="27"/>
      <c r="F127" s="40"/>
      <c r="G127" s="27"/>
      <c r="H127" s="27"/>
      <c r="I127" s="27"/>
      <c r="J127" s="40"/>
      <c r="K127" s="28"/>
      <c r="L127" s="23"/>
    </row>
    <row r="128" spans="1:12" ht="25.5" customHeight="1" x14ac:dyDescent="0.25">
      <c r="A128" s="93"/>
      <c r="B128" s="72" t="s">
        <v>16</v>
      </c>
      <c r="C128" s="24"/>
      <c r="D128" s="41">
        <v>7907.5</v>
      </c>
      <c r="E128" s="4" t="s">
        <v>148</v>
      </c>
      <c r="F128" s="41">
        <f>D128</f>
        <v>7907.5</v>
      </c>
      <c r="G128" s="9" t="s">
        <v>15</v>
      </c>
      <c r="H128" s="24"/>
      <c r="I128" s="4" t="str">
        <f t="shared" ref="I128:I131" si="19">E128</f>
        <v>Продукти харчування (крупи, сухі дріжджі)</v>
      </c>
      <c r="J128" s="41">
        <f t="shared" ref="J128:J131" si="20">F128</f>
        <v>7907.5</v>
      </c>
      <c r="K128" s="29"/>
      <c r="L128" s="23"/>
    </row>
    <row r="129" spans="1:11" s="36" customFormat="1" x14ac:dyDescent="0.25">
      <c r="A129" s="93"/>
      <c r="B129" s="73"/>
      <c r="C129" s="3"/>
      <c r="D129" s="46"/>
      <c r="E129" s="35" t="s">
        <v>20</v>
      </c>
      <c r="F129" s="42">
        <f>SUM(F128)</f>
        <v>7907.5</v>
      </c>
      <c r="G129" s="22"/>
      <c r="H129" s="3"/>
      <c r="I129" s="16" t="str">
        <f t="shared" si="19"/>
        <v>Разом волонтери</v>
      </c>
      <c r="J129" s="46">
        <f t="shared" si="20"/>
        <v>7907.5</v>
      </c>
      <c r="K129" s="31"/>
    </row>
    <row r="130" spans="1:11" ht="25.5" x14ac:dyDescent="0.25">
      <c r="A130" s="93"/>
      <c r="B130" s="72" t="s">
        <v>21</v>
      </c>
      <c r="C130" s="1"/>
      <c r="D130" s="43">
        <v>39780</v>
      </c>
      <c r="E130" s="33" t="s">
        <v>22</v>
      </c>
      <c r="F130" s="43">
        <f t="shared" ref="F130:F203" si="21">D130</f>
        <v>39780</v>
      </c>
      <c r="G130" s="9" t="s">
        <v>15</v>
      </c>
      <c r="H130" s="1"/>
      <c r="I130" s="6" t="str">
        <f t="shared" si="19"/>
        <v>Продукти харчування (вівсянка, макарони, борошно, олія)</v>
      </c>
      <c r="J130" s="43">
        <f t="shared" si="20"/>
        <v>39780</v>
      </c>
      <c r="K130" s="30"/>
    </row>
    <row r="131" spans="1:11" s="36" customFormat="1" x14ac:dyDescent="0.25">
      <c r="A131" s="93"/>
      <c r="B131" s="73"/>
      <c r="C131" s="3"/>
      <c r="D131" s="46"/>
      <c r="E131" s="35" t="s">
        <v>23</v>
      </c>
      <c r="F131" s="44">
        <f>SUM(F130)</f>
        <v>39780</v>
      </c>
      <c r="G131" s="22"/>
      <c r="H131" s="3"/>
      <c r="I131" s="16" t="str">
        <f t="shared" si="19"/>
        <v>Разом БО "БФ "Клуб "Світанок"</v>
      </c>
      <c r="J131" s="46">
        <f t="shared" si="20"/>
        <v>39780</v>
      </c>
      <c r="K131" s="31"/>
    </row>
    <row r="132" spans="1:11" ht="38.25" customHeight="1" x14ac:dyDescent="0.25">
      <c r="A132" s="93"/>
      <c r="B132" s="75" t="s">
        <v>149</v>
      </c>
      <c r="C132" s="1"/>
      <c r="D132" s="43">
        <v>70389.09</v>
      </c>
      <c r="E132" s="6" t="s">
        <v>36</v>
      </c>
      <c r="F132" s="43">
        <f t="shared" si="21"/>
        <v>70389.09</v>
      </c>
      <c r="G132" s="9" t="s">
        <v>15</v>
      </c>
      <c r="H132" s="1"/>
      <c r="I132" s="6" t="str">
        <f t="shared" ref="I132:I234" si="22">E132</f>
        <v>Гігієнічні товари</v>
      </c>
      <c r="J132" s="43">
        <f t="shared" ref="J132:J234" si="23">F132</f>
        <v>70389.09</v>
      </c>
      <c r="K132" s="30"/>
    </row>
    <row r="133" spans="1:11" ht="25.5" x14ac:dyDescent="0.25">
      <c r="A133" s="93"/>
      <c r="B133" s="77"/>
      <c r="C133" s="1"/>
      <c r="D133" s="43">
        <v>806.26</v>
      </c>
      <c r="E133" s="6" t="s">
        <v>150</v>
      </c>
      <c r="F133" s="43">
        <f t="shared" si="21"/>
        <v>806.26</v>
      </c>
      <c r="G133" s="9" t="s">
        <v>33</v>
      </c>
      <c r="H133" s="1"/>
      <c r="I133" s="6" t="str">
        <f t="shared" si="22"/>
        <v>Халати нестерильні, підгузки</v>
      </c>
      <c r="J133" s="43">
        <f t="shared" si="23"/>
        <v>806.26</v>
      </c>
      <c r="K133" s="30"/>
    </row>
    <row r="134" spans="1:11" s="36" customFormat="1" x14ac:dyDescent="0.25">
      <c r="A134" s="93"/>
      <c r="B134" s="76"/>
      <c r="C134" s="3"/>
      <c r="D134" s="46"/>
      <c r="E134" s="16" t="s">
        <v>154</v>
      </c>
      <c r="F134" s="46">
        <f>SUM(F132:F133)</f>
        <v>71195.349999999991</v>
      </c>
      <c r="G134" s="22"/>
      <c r="H134" s="3"/>
      <c r="I134" s="16" t="str">
        <f t="shared" si="22"/>
        <v>Разом БО "Всеукраїнський БФ "Ми з Україною"</v>
      </c>
      <c r="J134" s="46">
        <f t="shared" si="23"/>
        <v>71195.349999999991</v>
      </c>
      <c r="K134" s="31"/>
    </row>
    <row r="135" spans="1:11" ht="25.5" x14ac:dyDescent="0.25">
      <c r="A135" s="93"/>
      <c r="B135" s="75" t="s">
        <v>155</v>
      </c>
      <c r="C135" s="1"/>
      <c r="D135" s="43">
        <v>45000</v>
      </c>
      <c r="E135" s="6" t="s">
        <v>156</v>
      </c>
      <c r="F135" s="43">
        <f t="shared" si="21"/>
        <v>45000</v>
      </c>
      <c r="G135" s="9" t="s">
        <v>15</v>
      </c>
      <c r="H135" s="1"/>
      <c r="I135" s="6" t="str">
        <f t="shared" si="22"/>
        <v>Апарати зовнішньої фіксації</v>
      </c>
      <c r="J135" s="43">
        <f t="shared" si="23"/>
        <v>45000</v>
      </c>
      <c r="K135" s="30"/>
    </row>
    <row r="136" spans="1:11" ht="25.5" x14ac:dyDescent="0.25">
      <c r="A136" s="93"/>
      <c r="B136" s="77"/>
      <c r="C136" s="1"/>
      <c r="D136" s="43">
        <v>35111.800000000003</v>
      </c>
      <c r="E136" s="6" t="s">
        <v>157</v>
      </c>
      <c r="F136" s="43">
        <f t="shared" si="21"/>
        <v>35111.800000000003</v>
      </c>
      <c r="G136" s="9" t="s">
        <v>15</v>
      </c>
      <c r="H136" s="1"/>
      <c r="I136" s="6" t="str">
        <f t="shared" si="22"/>
        <v>Хірургічні набори медичних інструментів</v>
      </c>
      <c r="J136" s="43">
        <f t="shared" si="23"/>
        <v>35111.800000000003</v>
      </c>
      <c r="K136" s="30"/>
    </row>
    <row r="137" spans="1:11" s="36" customFormat="1" x14ac:dyDescent="0.25">
      <c r="A137" s="93"/>
      <c r="B137" s="76"/>
      <c r="C137" s="3"/>
      <c r="D137" s="46"/>
      <c r="E137" s="16" t="s">
        <v>158</v>
      </c>
      <c r="F137" s="46">
        <f>SUM(F135:F136)</f>
        <v>80111.8</v>
      </c>
      <c r="G137" s="22"/>
      <c r="H137" s="3"/>
      <c r="I137" s="16" t="str">
        <f t="shared" si="22"/>
        <v>Разом МОМ</v>
      </c>
      <c r="J137" s="46">
        <f t="shared" si="23"/>
        <v>80111.8</v>
      </c>
      <c r="K137" s="31"/>
    </row>
    <row r="138" spans="1:11" ht="25.5" x14ac:dyDescent="0.25">
      <c r="A138" s="93"/>
      <c r="B138" s="75" t="s">
        <v>159</v>
      </c>
      <c r="C138" s="1"/>
      <c r="D138" s="43">
        <v>4080</v>
      </c>
      <c r="E138" s="6" t="s">
        <v>160</v>
      </c>
      <c r="F138" s="43">
        <f t="shared" si="21"/>
        <v>4080</v>
      </c>
      <c r="G138" s="9" t="s">
        <v>33</v>
      </c>
      <c r="H138" s="1"/>
      <c r="I138" s="6" t="str">
        <f t="shared" si="22"/>
        <v>Карбамазепін</v>
      </c>
      <c r="J138" s="43">
        <f t="shared" si="23"/>
        <v>4080</v>
      </c>
      <c r="K138" s="30"/>
    </row>
    <row r="139" spans="1:11" s="36" customFormat="1" x14ac:dyDescent="0.25">
      <c r="A139" s="93"/>
      <c r="B139" s="76"/>
      <c r="C139" s="3"/>
      <c r="D139" s="46"/>
      <c r="E139" s="16" t="s">
        <v>161</v>
      </c>
      <c r="F139" s="46">
        <f>SUM(F138)</f>
        <v>4080</v>
      </c>
      <c r="G139" s="22"/>
      <c r="H139" s="3"/>
      <c r="I139" s="16" t="str">
        <f t="shared" si="22"/>
        <v>Разом БО "Project Hope"</v>
      </c>
      <c r="J139" s="46">
        <f t="shared" si="23"/>
        <v>4080</v>
      </c>
      <c r="K139" s="31"/>
    </row>
    <row r="140" spans="1:11" ht="25.5" x14ac:dyDescent="0.25">
      <c r="A140" s="93"/>
      <c r="B140" s="75" t="s">
        <v>162</v>
      </c>
      <c r="C140" s="1"/>
      <c r="D140" s="43">
        <v>43992</v>
      </c>
      <c r="E140" s="6" t="s">
        <v>163</v>
      </c>
      <c r="F140" s="43">
        <f t="shared" si="21"/>
        <v>43992</v>
      </c>
      <c r="G140" s="9" t="s">
        <v>33</v>
      </c>
      <c r="H140" s="1"/>
      <c r="I140" s="6" t="str">
        <f t="shared" si="22"/>
        <v>Цефазолін</v>
      </c>
      <c r="J140" s="43">
        <f t="shared" si="23"/>
        <v>43992</v>
      </c>
      <c r="K140" s="30"/>
    </row>
    <row r="141" spans="1:11" s="36" customFormat="1" x14ac:dyDescent="0.25">
      <c r="A141" s="93"/>
      <c r="B141" s="76"/>
      <c r="C141" s="3"/>
      <c r="D141" s="46"/>
      <c r="E141" s="16" t="s">
        <v>119</v>
      </c>
      <c r="F141" s="46">
        <f>SUM(F140)</f>
        <v>43992</v>
      </c>
      <c r="G141" s="22"/>
      <c r="H141" s="3"/>
      <c r="I141" s="16" t="str">
        <f t="shared" si="22"/>
        <v>Разом ВООЗ</v>
      </c>
      <c r="J141" s="46">
        <f t="shared" si="23"/>
        <v>43992</v>
      </c>
      <c r="K141" s="31"/>
    </row>
    <row r="142" spans="1:11" s="61" customFormat="1" ht="38.25" x14ac:dyDescent="0.25">
      <c r="A142" s="93"/>
      <c r="B142" s="57" t="s">
        <v>169</v>
      </c>
      <c r="C142" s="58"/>
      <c r="D142" s="59">
        <v>4198.26</v>
      </c>
      <c r="E142" s="34" t="s">
        <v>170</v>
      </c>
      <c r="F142" s="59">
        <f t="shared" si="21"/>
        <v>4198.26</v>
      </c>
      <c r="G142" s="9" t="s">
        <v>33</v>
      </c>
      <c r="H142" s="58"/>
      <c r="I142" s="6" t="str">
        <f t="shared" si="22"/>
        <v>Перекис водню, нафлубін</v>
      </c>
      <c r="J142" s="59">
        <f t="shared" si="23"/>
        <v>4198.26</v>
      </c>
      <c r="K142" s="60"/>
    </row>
    <row r="143" spans="1:11" s="36" customFormat="1" x14ac:dyDescent="0.25">
      <c r="A143" s="93"/>
      <c r="B143" s="57"/>
      <c r="C143" s="3"/>
      <c r="D143" s="46"/>
      <c r="E143" s="16" t="s">
        <v>168</v>
      </c>
      <c r="F143" s="46">
        <f>SUM(F142)</f>
        <v>4198.26</v>
      </c>
      <c r="G143" s="22"/>
      <c r="H143" s="3"/>
      <c r="I143" s="16"/>
      <c r="J143" s="46">
        <f t="shared" si="23"/>
        <v>4198.26</v>
      </c>
      <c r="K143" s="31"/>
    </row>
    <row r="144" spans="1:11" ht="25.5" x14ac:dyDescent="0.25">
      <c r="A144" s="93"/>
      <c r="B144" s="75" t="s">
        <v>166</v>
      </c>
      <c r="C144" s="1"/>
      <c r="D144" s="43">
        <v>1967.66</v>
      </c>
      <c r="E144" s="6" t="s">
        <v>167</v>
      </c>
      <c r="F144" s="43">
        <f t="shared" si="21"/>
        <v>1967.66</v>
      </c>
      <c r="G144" s="9" t="s">
        <v>33</v>
      </c>
      <c r="H144" s="1"/>
      <c r="I144" s="6" t="str">
        <f t="shared" si="22"/>
        <v>Сальбуктам, цефоперазон</v>
      </c>
      <c r="J144" s="43">
        <f t="shared" si="23"/>
        <v>1967.66</v>
      </c>
      <c r="K144" s="30"/>
    </row>
    <row r="145" spans="1:11" s="36" customFormat="1" x14ac:dyDescent="0.25">
      <c r="A145" s="93"/>
      <c r="B145" s="76"/>
      <c r="C145" s="3"/>
      <c r="D145" s="46"/>
      <c r="E145" s="16" t="s">
        <v>168</v>
      </c>
      <c r="F145" s="46">
        <f>SUM(F144)</f>
        <v>1967.66</v>
      </c>
      <c r="G145" s="22"/>
      <c r="H145" s="3"/>
      <c r="I145" s="16" t="str">
        <f t="shared" si="22"/>
        <v xml:space="preserve">Разом КП "ЦПМСД" Покровської МР </v>
      </c>
      <c r="J145" s="46">
        <f t="shared" si="23"/>
        <v>1967.66</v>
      </c>
      <c r="K145" s="31"/>
    </row>
    <row r="146" spans="1:11" ht="25.5" x14ac:dyDescent="0.25">
      <c r="A146" s="93"/>
      <c r="B146" s="75" t="s">
        <v>171</v>
      </c>
      <c r="C146" s="1"/>
      <c r="D146" s="43">
        <v>6520.94</v>
      </c>
      <c r="E146" s="6" t="s">
        <v>172</v>
      </c>
      <c r="F146" s="43">
        <f t="shared" si="21"/>
        <v>6520.94</v>
      </c>
      <c r="G146" s="9" t="s">
        <v>33</v>
      </c>
      <c r="H146" s="1"/>
      <c r="I146" s="6" t="str">
        <f t="shared" si="22"/>
        <v>Диклоберл</v>
      </c>
      <c r="J146" s="43">
        <f t="shared" si="23"/>
        <v>6520.94</v>
      </c>
      <c r="K146" s="30"/>
    </row>
    <row r="147" spans="1:11" ht="25.5" x14ac:dyDescent="0.25">
      <c r="A147" s="93"/>
      <c r="B147" s="77"/>
      <c r="C147" s="1"/>
      <c r="D147" s="43">
        <v>40105.68</v>
      </c>
      <c r="E147" s="6" t="s">
        <v>173</v>
      </c>
      <c r="F147" s="43">
        <f t="shared" si="21"/>
        <v>40105.68</v>
      </c>
      <c r="G147" s="9" t="s">
        <v>33</v>
      </c>
      <c r="H147" s="1"/>
      <c r="I147" s="6" t="str">
        <f t="shared" si="22"/>
        <v>Піроцетам, цефтріаксон, кордарон, гелоіузін, неостигмін, парацетамол)</v>
      </c>
      <c r="J147" s="43">
        <f t="shared" si="23"/>
        <v>40105.68</v>
      </c>
      <c r="K147" s="30"/>
    </row>
    <row r="148" spans="1:11" ht="25.5" x14ac:dyDescent="0.25">
      <c r="A148" s="93"/>
      <c r="B148" s="77"/>
      <c r="C148" s="1"/>
      <c r="D148" s="43">
        <v>2082.4</v>
      </c>
      <c r="E148" s="6" t="s">
        <v>187</v>
      </c>
      <c r="F148" s="43">
        <f t="shared" si="21"/>
        <v>2082.4</v>
      </c>
      <c r="G148" s="9" t="s">
        <v>33</v>
      </c>
      <c r="H148" s="1"/>
      <c r="I148" s="6" t="str">
        <f t="shared" ref="I148" si="24">E148</f>
        <v>Таблетки протизаплідні</v>
      </c>
      <c r="J148" s="43">
        <f t="shared" ref="J148" si="25">F148</f>
        <v>2082.4</v>
      </c>
      <c r="K148" s="30"/>
    </row>
    <row r="149" spans="1:11" s="36" customFormat="1" x14ac:dyDescent="0.25">
      <c r="A149" s="93"/>
      <c r="B149" s="76"/>
      <c r="C149" s="3"/>
      <c r="D149" s="46"/>
      <c r="E149" s="16" t="s">
        <v>174</v>
      </c>
      <c r="F149" s="46">
        <f>SUM(F146:F148)</f>
        <v>48709.020000000004</v>
      </c>
      <c r="G149" s="22"/>
      <c r="H149" s="3"/>
      <c r="I149" s="16" t="str">
        <f t="shared" si="22"/>
        <v>Разом КНП "Покровська КЛІЛ"</v>
      </c>
      <c r="J149" s="46">
        <f t="shared" si="23"/>
        <v>48709.020000000004</v>
      </c>
      <c r="K149" s="31"/>
    </row>
    <row r="150" spans="1:11" ht="25.5" customHeight="1" x14ac:dyDescent="0.25">
      <c r="A150" s="93"/>
      <c r="B150" s="75" t="s">
        <v>28</v>
      </c>
      <c r="C150" s="1"/>
      <c r="D150" s="43">
        <v>23300</v>
      </c>
      <c r="E150" s="6" t="s">
        <v>175</v>
      </c>
      <c r="F150" s="43">
        <f t="shared" si="21"/>
        <v>23300</v>
      </c>
      <c r="G150" s="9" t="s">
        <v>45</v>
      </c>
      <c r="H150" s="1"/>
      <c r="I150" s="6" t="str">
        <f t="shared" si="22"/>
        <v>Ноутбук Acer TravelMafe TMP215,-53, 1 шт.</v>
      </c>
      <c r="J150" s="43">
        <f t="shared" si="23"/>
        <v>23300</v>
      </c>
      <c r="K150" s="30"/>
    </row>
    <row r="151" spans="1:11" ht="25.5" x14ac:dyDescent="0.25">
      <c r="A151" s="93"/>
      <c r="B151" s="77"/>
      <c r="C151" s="1"/>
      <c r="D151" s="43">
        <v>9497.25</v>
      </c>
      <c r="E151" s="6" t="s">
        <v>176</v>
      </c>
      <c r="F151" s="43">
        <f t="shared" si="21"/>
        <v>9497.25</v>
      </c>
      <c r="G151" s="9" t="s">
        <v>45</v>
      </c>
      <c r="H151" s="1"/>
      <c r="I151" s="6" t="str">
        <f t="shared" si="22"/>
        <v>ПЗ Microsoft Office, 1 шт.</v>
      </c>
      <c r="J151" s="43">
        <f t="shared" si="23"/>
        <v>9497.25</v>
      </c>
      <c r="K151" s="30"/>
    </row>
    <row r="152" spans="1:11" ht="25.5" x14ac:dyDescent="0.25">
      <c r="A152" s="93"/>
      <c r="B152" s="77"/>
      <c r="C152" s="1"/>
      <c r="D152" s="43">
        <v>22600</v>
      </c>
      <c r="E152" s="6" t="s">
        <v>177</v>
      </c>
      <c r="F152" s="43">
        <f t="shared" si="21"/>
        <v>22600</v>
      </c>
      <c r="G152" s="9" t="s">
        <v>45</v>
      </c>
      <c r="H152" s="1"/>
      <c r="I152" s="6" t="str">
        <f t="shared" si="22"/>
        <v>БФП Canon i-Sensys X1440i, 1 шт.</v>
      </c>
      <c r="J152" s="43">
        <f t="shared" si="23"/>
        <v>22600</v>
      </c>
      <c r="K152" s="30"/>
    </row>
    <row r="153" spans="1:11" s="36" customFormat="1" x14ac:dyDescent="0.25">
      <c r="A153" s="93"/>
      <c r="B153" s="76"/>
      <c r="C153" s="3"/>
      <c r="D153" s="46"/>
      <c r="E153" s="16" t="s">
        <v>178</v>
      </c>
      <c r="F153" s="46">
        <f>SUM(F150:F152)</f>
        <v>55397.25</v>
      </c>
      <c r="G153" s="9"/>
      <c r="H153" s="3"/>
      <c r="I153" s="16" t="str">
        <f t="shared" si="22"/>
        <v>Разом ДУ "Центр громадського здоров'я"</v>
      </c>
      <c r="J153" s="46">
        <f t="shared" si="23"/>
        <v>55397.25</v>
      </c>
      <c r="K153" s="31"/>
    </row>
    <row r="154" spans="1:11" ht="25.5" x14ac:dyDescent="0.25">
      <c r="A154" s="93"/>
      <c r="B154" s="75" t="s">
        <v>179</v>
      </c>
      <c r="C154" s="1"/>
      <c r="D154" s="43">
        <v>33750</v>
      </c>
      <c r="E154" s="6" t="s">
        <v>180</v>
      </c>
      <c r="F154" s="43">
        <f t="shared" si="21"/>
        <v>33750</v>
      </c>
      <c r="G154" s="9" t="s">
        <v>45</v>
      </c>
      <c r="H154" s="1"/>
      <c r="I154" s="6" t="str">
        <f t="shared" si="22"/>
        <v>Камера ультрафіолетова для зберігання медичного стерильного інструмента "Мобіл", 3 шт.</v>
      </c>
      <c r="J154" s="43">
        <f t="shared" si="23"/>
        <v>33750</v>
      </c>
      <c r="K154" s="30"/>
    </row>
    <row r="155" spans="1:11" ht="25.5" x14ac:dyDescent="0.25">
      <c r="A155" s="93"/>
      <c r="B155" s="77"/>
      <c r="C155" s="1"/>
      <c r="D155" s="43">
        <v>116781.6</v>
      </c>
      <c r="E155" s="6" t="s">
        <v>181</v>
      </c>
      <c r="F155" s="43">
        <f t="shared" si="21"/>
        <v>116781.6</v>
      </c>
      <c r="G155" s="9" t="s">
        <v>45</v>
      </c>
      <c r="H155" s="1"/>
      <c r="I155" s="6" t="str">
        <f t="shared" si="22"/>
        <v>Апарат ударно-хвильової терапії та електростимуляції 2в1 ESW+EMS EMShock, 1 шт.</v>
      </c>
      <c r="J155" s="43">
        <f t="shared" si="23"/>
        <v>116781.6</v>
      </c>
      <c r="K155" s="30"/>
    </row>
    <row r="156" spans="1:11" ht="25.5" x14ac:dyDescent="0.25">
      <c r="A156" s="93"/>
      <c r="B156" s="77"/>
      <c r="C156" s="1"/>
      <c r="D156" s="43">
        <v>6450.83</v>
      </c>
      <c r="E156" s="6" t="s">
        <v>182</v>
      </c>
      <c r="F156" s="43">
        <f t="shared" si="21"/>
        <v>6450.83</v>
      </c>
      <c r="G156" s="9" t="s">
        <v>45</v>
      </c>
      <c r="H156" s="1"/>
      <c r="I156" s="6" t="str">
        <f t="shared" si="22"/>
        <v>Різак універсальний Bosh PMF 350CES, 1 шт.</v>
      </c>
      <c r="J156" s="43">
        <f t="shared" si="23"/>
        <v>6450.83</v>
      </c>
      <c r="K156" s="30"/>
    </row>
    <row r="157" spans="1:11" ht="25.5" x14ac:dyDescent="0.25">
      <c r="A157" s="93"/>
      <c r="B157" s="77"/>
      <c r="C157" s="1"/>
      <c r="D157" s="43">
        <v>11899</v>
      </c>
      <c r="E157" s="6" t="s">
        <v>183</v>
      </c>
      <c r="F157" s="43">
        <f t="shared" si="21"/>
        <v>11899</v>
      </c>
      <c r="G157" s="9" t="s">
        <v>45</v>
      </c>
      <c r="H157" s="1"/>
      <c r="I157" s="6" t="str">
        <f t="shared" si="22"/>
        <v>Шуруповерт ударний акумуляторний Dewalt DCD778D2T, 1 шт.</v>
      </c>
      <c r="J157" s="43">
        <f t="shared" si="23"/>
        <v>11899</v>
      </c>
      <c r="K157" s="30"/>
    </row>
    <row r="158" spans="1:11" s="36" customFormat="1" x14ac:dyDescent="0.25">
      <c r="A158" s="93"/>
      <c r="B158" s="76"/>
      <c r="C158" s="3"/>
      <c r="D158" s="46"/>
      <c r="E158" s="16" t="s">
        <v>184</v>
      </c>
      <c r="F158" s="46">
        <f>SUM(F154:F157)</f>
        <v>168881.43</v>
      </c>
      <c r="G158" s="22"/>
      <c r="H158" s="3"/>
      <c r="I158" s="16" t="str">
        <f t="shared" si="22"/>
        <v>Разом ТОВ "Вуглепромтранс"</v>
      </c>
      <c r="J158" s="46">
        <f t="shared" si="23"/>
        <v>168881.43</v>
      </c>
      <c r="K158" s="31"/>
    </row>
    <row r="159" spans="1:11" s="19" customFormat="1" x14ac:dyDescent="0.25">
      <c r="A159" s="93"/>
      <c r="B159" s="10"/>
      <c r="C159" s="3"/>
      <c r="D159" s="62" t="s">
        <v>185</v>
      </c>
      <c r="E159" s="62"/>
      <c r="F159" s="47">
        <f>F129+F131+F134+F137+F139+F141+F143+F145+F149+F153+F158</f>
        <v>526220.27</v>
      </c>
      <c r="G159" s="37"/>
      <c r="H159" s="62" t="str">
        <f>D159</f>
        <v>Разом квітень</v>
      </c>
      <c r="I159" s="62"/>
      <c r="J159" s="47">
        <f t="shared" si="23"/>
        <v>526220.27</v>
      </c>
      <c r="K159" s="31"/>
    </row>
    <row r="160" spans="1:11" x14ac:dyDescent="0.25">
      <c r="A160" s="93"/>
      <c r="B160" s="37" t="s">
        <v>186</v>
      </c>
      <c r="C160" s="37"/>
      <c r="D160" s="48"/>
      <c r="E160" s="37"/>
      <c r="F160" s="48"/>
      <c r="G160" s="37"/>
      <c r="H160" s="37"/>
      <c r="I160" s="37"/>
      <c r="J160" s="48"/>
      <c r="K160" s="30"/>
    </row>
    <row r="161" spans="1:11" ht="25.5" x14ac:dyDescent="0.25">
      <c r="A161" s="93"/>
      <c r="B161" s="75" t="s">
        <v>188</v>
      </c>
      <c r="C161" s="1"/>
      <c r="D161" s="43">
        <v>950</v>
      </c>
      <c r="E161" s="6" t="s">
        <v>189</v>
      </c>
      <c r="F161" s="43">
        <f t="shared" si="21"/>
        <v>950</v>
      </c>
      <c r="G161" s="9" t="s">
        <v>15</v>
      </c>
      <c r="H161" s="1"/>
      <c r="I161" s="6" t="str">
        <f t="shared" si="22"/>
        <v>Контейнер для використаних шприців і голок (картонний), 38 шт.</v>
      </c>
      <c r="J161" s="43">
        <f t="shared" si="23"/>
        <v>950</v>
      </c>
      <c r="K161" s="30"/>
    </row>
    <row r="162" spans="1:11" ht="25.5" x14ac:dyDescent="0.25">
      <c r="A162" s="93"/>
      <c r="B162" s="77"/>
      <c r="C162" s="1"/>
      <c r="D162" s="43">
        <v>1350</v>
      </c>
      <c r="E162" s="6" t="s">
        <v>190</v>
      </c>
      <c r="F162" s="43">
        <f t="shared" si="21"/>
        <v>1350</v>
      </c>
      <c r="G162" s="9" t="s">
        <v>15</v>
      </c>
      <c r="H162" s="1"/>
      <c r="I162" s="6" t="str">
        <f t="shared" si="22"/>
        <v>Бритвенний станок, 300 шт.</v>
      </c>
      <c r="J162" s="43">
        <f t="shared" si="23"/>
        <v>1350</v>
      </c>
      <c r="K162" s="30"/>
    </row>
    <row r="163" spans="1:11" s="36" customFormat="1" x14ac:dyDescent="0.25">
      <c r="A163" s="93"/>
      <c r="B163" s="76"/>
      <c r="C163" s="3"/>
      <c r="D163" s="46"/>
      <c r="E163" s="16" t="s">
        <v>191</v>
      </c>
      <c r="F163" s="46">
        <f>SUM(F161:F162)</f>
        <v>2300</v>
      </c>
      <c r="G163" s="22"/>
      <c r="H163" s="3"/>
      <c r="I163" s="16" t="str">
        <f t="shared" si="22"/>
        <v>Рапзом ВООЗ</v>
      </c>
      <c r="J163" s="46">
        <f t="shared" si="23"/>
        <v>2300</v>
      </c>
      <c r="K163" s="31"/>
    </row>
    <row r="164" spans="1:11" ht="25.5" x14ac:dyDescent="0.25">
      <c r="A164" s="93"/>
      <c r="B164" s="75" t="s">
        <v>226</v>
      </c>
      <c r="C164" s="1"/>
      <c r="D164" s="43">
        <v>2700</v>
      </c>
      <c r="E164" s="6" t="s">
        <v>227</v>
      </c>
      <c r="F164" s="43">
        <f t="shared" ref="F164" si="26">D164</f>
        <v>2700</v>
      </c>
      <c r="G164" s="9" t="s">
        <v>15</v>
      </c>
      <c r="H164" s="1"/>
      <c r="I164" s="6" t="str">
        <f t="shared" ref="I164:I165" si="27">E164</f>
        <v>Дизельне паливо, 50 л.</v>
      </c>
      <c r="J164" s="43">
        <f t="shared" ref="J164:J165" si="28">F164</f>
        <v>2700</v>
      </c>
      <c r="K164" s="30"/>
    </row>
    <row r="165" spans="1:11" s="36" customFormat="1" x14ac:dyDescent="0.25">
      <c r="A165" s="93"/>
      <c r="B165" s="76"/>
      <c r="C165" s="3"/>
      <c r="D165" s="46"/>
      <c r="E165" s="16" t="s">
        <v>20</v>
      </c>
      <c r="F165" s="46">
        <f>SUM(F164)</f>
        <v>2700</v>
      </c>
      <c r="G165" s="22"/>
      <c r="H165" s="3"/>
      <c r="I165" s="16" t="str">
        <f t="shared" si="27"/>
        <v>Разом волонтери</v>
      </c>
      <c r="J165" s="46">
        <f t="shared" si="28"/>
        <v>2700</v>
      </c>
      <c r="K165" s="31"/>
    </row>
    <row r="166" spans="1:11" ht="28.5" customHeight="1" x14ac:dyDescent="0.25">
      <c r="A166" s="93"/>
      <c r="B166" s="75" t="s">
        <v>192</v>
      </c>
      <c r="C166" s="1"/>
      <c r="D166" s="43">
        <v>60266.060000000005</v>
      </c>
      <c r="E166" s="6" t="s">
        <v>193</v>
      </c>
      <c r="F166" s="43">
        <f t="shared" si="21"/>
        <v>60266.060000000005</v>
      </c>
      <c r="G166" s="9" t="s">
        <v>15</v>
      </c>
      <c r="H166" s="1"/>
      <c r="I166" s="6" t="str">
        <f t="shared" si="22"/>
        <v>Будівельні матеріали (брус, шифер, цвяхи)</v>
      </c>
      <c r="J166" s="43">
        <f t="shared" si="23"/>
        <v>60266.060000000005</v>
      </c>
      <c r="K166" s="30"/>
    </row>
    <row r="167" spans="1:11" s="36" customFormat="1" ht="28.5" customHeight="1" x14ac:dyDescent="0.25">
      <c r="A167" s="93"/>
      <c r="B167" s="76"/>
      <c r="C167" s="3"/>
      <c r="D167" s="46"/>
      <c r="E167" s="16" t="s">
        <v>194</v>
      </c>
      <c r="F167" s="46">
        <f>SUM(F166)</f>
        <v>60266.060000000005</v>
      </c>
      <c r="G167" s="22"/>
      <c r="H167" s="3"/>
      <c r="I167" s="16" t="str">
        <f t="shared" si="22"/>
        <v>Разом Донецька ОО ТЧХУ за підтримки Люксембурзького ЧХ</v>
      </c>
      <c r="J167" s="46">
        <f t="shared" si="23"/>
        <v>60266.060000000005</v>
      </c>
      <c r="K167" s="31"/>
    </row>
    <row r="168" spans="1:11" ht="25.5" x14ac:dyDescent="0.25">
      <c r="A168" s="93"/>
      <c r="B168" s="75" t="s">
        <v>195</v>
      </c>
      <c r="C168" s="1"/>
      <c r="D168" s="43">
        <v>52460.800000000003</v>
      </c>
      <c r="E168" s="6" t="s">
        <v>196</v>
      </c>
      <c r="F168" s="43">
        <f t="shared" si="21"/>
        <v>52460.800000000003</v>
      </c>
      <c r="G168" s="9" t="s">
        <v>33</v>
      </c>
      <c r="H168" s="1"/>
      <c r="I168" s="6" t="str">
        <f t="shared" si="22"/>
        <v>Рекгенти лабораторні</v>
      </c>
      <c r="J168" s="43">
        <f t="shared" si="23"/>
        <v>52460.800000000003</v>
      </c>
      <c r="K168" s="30"/>
    </row>
    <row r="169" spans="1:11" ht="25.5" x14ac:dyDescent="0.25">
      <c r="A169" s="93"/>
      <c r="B169" s="77"/>
      <c r="C169" s="1"/>
      <c r="D169" s="43">
        <v>6000</v>
      </c>
      <c r="E169" s="6" t="s">
        <v>197</v>
      </c>
      <c r="F169" s="43">
        <f t="shared" si="21"/>
        <v>6000</v>
      </c>
      <c r="G169" s="9" t="s">
        <v>15</v>
      </c>
      <c r="H169" s="1"/>
      <c r="I169" s="6" t="str">
        <f t="shared" si="22"/>
        <v>Капіляри (піпетки) до ШОЕ-метра, 200 шт.</v>
      </c>
      <c r="J169" s="43">
        <f t="shared" si="23"/>
        <v>6000</v>
      </c>
      <c r="K169" s="30"/>
    </row>
    <row r="170" spans="1:11" ht="25.5" x14ac:dyDescent="0.25">
      <c r="A170" s="93"/>
      <c r="B170" s="77"/>
      <c r="C170" s="1"/>
      <c r="D170" s="43">
        <v>5000</v>
      </c>
      <c r="E170" s="6" t="s">
        <v>198</v>
      </c>
      <c r="F170" s="43">
        <f t="shared" si="21"/>
        <v>5000</v>
      </c>
      <c r="G170" s="9" t="s">
        <v>15</v>
      </c>
      <c r="H170" s="1"/>
      <c r="I170" s="6" t="str">
        <f t="shared" si="22"/>
        <v>Штатив для капілярів (до ШОЕ-метра), 5 шт.</v>
      </c>
      <c r="J170" s="43">
        <f t="shared" si="23"/>
        <v>5000</v>
      </c>
      <c r="K170" s="30"/>
    </row>
    <row r="171" spans="1:11" ht="25.5" x14ac:dyDescent="0.25">
      <c r="A171" s="93"/>
      <c r="B171" s="77"/>
      <c r="C171" s="1"/>
      <c r="D171" s="43">
        <v>8000</v>
      </c>
      <c r="E171" s="6" t="s">
        <v>199</v>
      </c>
      <c r="F171" s="43">
        <f t="shared" si="21"/>
        <v>8000</v>
      </c>
      <c r="G171" s="9" t="s">
        <v>45</v>
      </c>
      <c r="H171" s="1"/>
      <c r="I171" s="6" t="str">
        <f t="shared" si="22"/>
        <v>Дозатор механічний "Dlab MicroPette Plus Autoclavable Pipettor" варіабельного об'єму 100-1000, 2 шт.</v>
      </c>
      <c r="J171" s="43">
        <f t="shared" si="23"/>
        <v>8000</v>
      </c>
      <c r="K171" s="30"/>
    </row>
    <row r="172" spans="1:11" ht="25.5" x14ac:dyDescent="0.25">
      <c r="A172" s="93"/>
      <c r="B172" s="77"/>
      <c r="C172" s="1"/>
      <c r="D172" s="43">
        <v>4200</v>
      </c>
      <c r="E172" s="6" t="s">
        <v>200</v>
      </c>
      <c r="F172" s="43">
        <f t="shared" ref="F172:F181" si="29">D172</f>
        <v>4200</v>
      </c>
      <c r="G172" s="9" t="s">
        <v>45</v>
      </c>
      <c r="H172" s="1"/>
      <c r="I172" s="6" t="str">
        <f t="shared" ref="I172:I181" si="30">E172</f>
        <v>Дозатор механічний "Dlab MicroPette Plus Autoclavable Pipettor" варіабельного об'єму 10-50, 2 шт.</v>
      </c>
      <c r="J172" s="43">
        <f t="shared" ref="J172:J181" si="31">F172</f>
        <v>4200</v>
      </c>
      <c r="K172" s="30"/>
    </row>
    <row r="173" spans="1:11" ht="25.5" x14ac:dyDescent="0.25">
      <c r="A173" s="93"/>
      <c r="B173" s="77"/>
      <c r="C173" s="1"/>
      <c r="D173" s="43">
        <v>4200</v>
      </c>
      <c r="E173" s="6" t="s">
        <v>201</v>
      </c>
      <c r="F173" s="43">
        <f t="shared" si="29"/>
        <v>4200</v>
      </c>
      <c r="G173" s="9" t="s">
        <v>45</v>
      </c>
      <c r="H173" s="1"/>
      <c r="I173" s="6" t="str">
        <f t="shared" si="30"/>
        <v>Дозатор механічний "Dlab MicroPette Plus Autoclavable Pipettor" варіабельного об'єму 10-100, 2 шт.</v>
      </c>
      <c r="J173" s="43">
        <f t="shared" si="31"/>
        <v>4200</v>
      </c>
      <c r="K173" s="30"/>
    </row>
    <row r="174" spans="1:11" ht="25.5" x14ac:dyDescent="0.25">
      <c r="A174" s="93"/>
      <c r="B174" s="77"/>
      <c r="C174" s="1"/>
      <c r="D174" s="43">
        <v>4200</v>
      </c>
      <c r="E174" s="6" t="s">
        <v>202</v>
      </c>
      <c r="F174" s="43">
        <f t="shared" si="29"/>
        <v>4200</v>
      </c>
      <c r="G174" s="9" t="s">
        <v>45</v>
      </c>
      <c r="H174" s="1"/>
      <c r="I174" s="6" t="str">
        <f t="shared" si="30"/>
        <v>Дозатор механічний "Dlab MicroPette Plus Autoclavable Pipettor" варіабельного об'єму 0,1-10, 2 шт.</v>
      </c>
      <c r="J174" s="43">
        <f t="shared" si="31"/>
        <v>4200</v>
      </c>
      <c r="K174" s="30"/>
    </row>
    <row r="175" spans="1:11" ht="25.5" x14ac:dyDescent="0.25">
      <c r="A175" s="93"/>
      <c r="B175" s="77"/>
      <c r="C175" s="1"/>
      <c r="D175" s="43">
        <v>12000</v>
      </c>
      <c r="E175" s="6" t="s">
        <v>203</v>
      </c>
      <c r="F175" s="43">
        <f t="shared" si="29"/>
        <v>12000</v>
      </c>
      <c r="G175" s="9" t="s">
        <v>45</v>
      </c>
      <c r="H175" s="1"/>
      <c r="I175" s="6" t="str">
        <f t="shared" si="30"/>
        <v>Лічильник лабораторний СЛ-1, 3 шт.</v>
      </c>
      <c r="J175" s="43">
        <f t="shared" si="31"/>
        <v>12000</v>
      </c>
      <c r="K175" s="30"/>
    </row>
    <row r="176" spans="1:11" ht="25.5" x14ac:dyDescent="0.25">
      <c r="A176" s="93"/>
      <c r="B176" s="77"/>
      <c r="C176" s="1"/>
      <c r="D176" s="43">
        <v>45000</v>
      </c>
      <c r="E176" s="6" t="s">
        <v>204</v>
      </c>
      <c r="F176" s="43">
        <f t="shared" si="29"/>
        <v>45000</v>
      </c>
      <c r="G176" s="9" t="s">
        <v>45</v>
      </c>
      <c r="H176" s="1"/>
      <c r="I176" s="6" t="str">
        <f t="shared" si="30"/>
        <v>Реєстратор натискань програмований "СЧ-12", 3 шт.</v>
      </c>
      <c r="J176" s="43">
        <f t="shared" si="31"/>
        <v>45000</v>
      </c>
      <c r="K176" s="30"/>
    </row>
    <row r="177" spans="1:11" ht="25.5" x14ac:dyDescent="0.25">
      <c r="A177" s="93"/>
      <c r="B177" s="77"/>
      <c r="C177" s="1"/>
      <c r="D177" s="43">
        <v>8720</v>
      </c>
      <c r="E177" s="6" t="s">
        <v>205</v>
      </c>
      <c r="F177" s="43">
        <f t="shared" si="29"/>
        <v>8720</v>
      </c>
      <c r="G177" s="9" t="s">
        <v>45</v>
      </c>
      <c r="H177" s="1"/>
      <c r="I177" s="6" t="str">
        <f t="shared" si="30"/>
        <v>Гемоглобінометр "LabAnalet", 1 шт.</v>
      </c>
      <c r="J177" s="43">
        <f t="shared" si="31"/>
        <v>8720</v>
      </c>
      <c r="K177" s="30"/>
    </row>
    <row r="178" spans="1:11" s="36" customFormat="1" x14ac:dyDescent="0.25">
      <c r="A178" s="93"/>
      <c r="B178" s="76"/>
      <c r="C178" s="3"/>
      <c r="D178" s="46"/>
      <c r="E178" s="16" t="s">
        <v>206</v>
      </c>
      <c r="F178" s="46">
        <f>SUM(F168:F177)</f>
        <v>149780.79999999999</v>
      </c>
      <c r="G178" s="22"/>
      <c r="H178" s="3"/>
      <c r="I178" s="16" t="str">
        <f t="shared" si="30"/>
        <v>Разом ГО "Східне поле"</v>
      </c>
      <c r="J178" s="46">
        <f t="shared" si="31"/>
        <v>149780.79999999999</v>
      </c>
      <c r="K178" s="31"/>
    </row>
    <row r="179" spans="1:11" ht="25.5" x14ac:dyDescent="0.25">
      <c r="A179" s="93"/>
      <c r="B179" s="75" t="s">
        <v>179</v>
      </c>
      <c r="C179" s="1"/>
      <c r="D179" s="43">
        <v>4592.3999999999996</v>
      </c>
      <c r="E179" s="6" t="s">
        <v>207</v>
      </c>
      <c r="F179" s="43">
        <f t="shared" si="29"/>
        <v>4592.3999999999996</v>
      </c>
      <c r="G179" s="9" t="s">
        <v>45</v>
      </c>
      <c r="H179" s="1"/>
      <c r="I179" s="6" t="str">
        <f t="shared" si="30"/>
        <v>Матрац протипролежневий з компресором (7 см) OSD-QDC-301, 3 шт.</v>
      </c>
      <c r="J179" s="43">
        <f t="shared" si="31"/>
        <v>4592.3999999999996</v>
      </c>
      <c r="K179" s="30"/>
    </row>
    <row r="180" spans="1:11" ht="25.5" x14ac:dyDescent="0.25">
      <c r="A180" s="93"/>
      <c r="B180" s="77"/>
      <c r="C180" s="1"/>
      <c r="D180" s="43">
        <v>5646.8</v>
      </c>
      <c r="E180" s="6" t="s">
        <v>208</v>
      </c>
      <c r="F180" s="43">
        <f t="shared" si="29"/>
        <v>5646.8</v>
      </c>
      <c r="G180" s="9" t="s">
        <v>45</v>
      </c>
      <c r="H180" s="1"/>
      <c r="I180" s="6" t="str">
        <f t="shared" si="30"/>
        <v>Опромінювач кварцовий BastoSfera QUARTZ 125, 4 шт.</v>
      </c>
      <c r="J180" s="43">
        <f t="shared" si="31"/>
        <v>5646.8</v>
      </c>
      <c r="K180" s="30"/>
    </row>
    <row r="181" spans="1:11" ht="25.5" x14ac:dyDescent="0.25">
      <c r="A181" s="93"/>
      <c r="B181" s="77"/>
      <c r="C181" s="1"/>
      <c r="D181" s="43">
        <v>28261.599999999999</v>
      </c>
      <c r="E181" s="6" t="s">
        <v>209</v>
      </c>
      <c r="F181" s="43">
        <f t="shared" si="29"/>
        <v>28261.599999999999</v>
      </c>
      <c r="G181" s="9" t="s">
        <v>45</v>
      </c>
      <c r="H181" s="1"/>
      <c r="I181" s="6" t="str">
        <f t="shared" si="30"/>
        <v>Камера ультрафіолетова для зберігання медичного стерильного інструмента "Мобіл", 2 шт.</v>
      </c>
      <c r="J181" s="43">
        <f t="shared" si="31"/>
        <v>28261.599999999999</v>
      </c>
      <c r="K181" s="30"/>
    </row>
    <row r="182" spans="1:11" ht="25.5" x14ac:dyDescent="0.25">
      <c r="A182" s="93"/>
      <c r="B182" s="77"/>
      <c r="C182" s="1"/>
      <c r="D182" s="43">
        <v>60913.3</v>
      </c>
      <c r="E182" s="6" t="s">
        <v>210</v>
      </c>
      <c r="F182" s="43">
        <f t="shared" si="21"/>
        <v>60913.3</v>
      </c>
      <c r="G182" s="9" t="s">
        <v>45</v>
      </c>
      <c r="H182" s="1"/>
      <c r="I182" s="6" t="str">
        <f t="shared" si="22"/>
        <v>Центрифуга малооб'ємна без ротора класична "Mikro 185 Andreas Hettich GmbH", Німеччина, 1 шт.</v>
      </c>
      <c r="J182" s="43">
        <f t="shared" si="23"/>
        <v>60913.3</v>
      </c>
      <c r="K182" s="30"/>
    </row>
    <row r="183" spans="1:11" ht="25.5" x14ac:dyDescent="0.25">
      <c r="A183" s="93"/>
      <c r="B183" s="77"/>
      <c r="C183" s="1"/>
      <c r="D183" s="43">
        <v>572800</v>
      </c>
      <c r="E183" s="6" t="s">
        <v>211</v>
      </c>
      <c r="F183" s="43">
        <f t="shared" si="21"/>
        <v>572800</v>
      </c>
      <c r="G183" s="9" t="s">
        <v>45</v>
      </c>
      <c r="H183" s="1"/>
      <c r="I183" s="6" t="str">
        <f t="shared" si="22"/>
        <v>Лампа операційна "Panalex 2 PAX" (двукупольний), 2 шт.</v>
      </c>
      <c r="J183" s="43">
        <f t="shared" si="23"/>
        <v>572800</v>
      </c>
      <c r="K183" s="30"/>
    </row>
    <row r="184" spans="1:11" s="36" customFormat="1" x14ac:dyDescent="0.25">
      <c r="A184" s="93"/>
      <c r="B184" s="76"/>
      <c r="C184" s="3"/>
      <c r="D184" s="46"/>
      <c r="E184" s="16" t="s">
        <v>184</v>
      </c>
      <c r="F184" s="46">
        <f>SUM(F179:F183)</f>
        <v>672214.1</v>
      </c>
      <c r="G184" s="22"/>
      <c r="H184" s="3"/>
      <c r="I184" s="16" t="str">
        <f t="shared" si="22"/>
        <v>Разом ТОВ "Вуглепромтранс"</v>
      </c>
      <c r="J184" s="46">
        <f t="shared" si="23"/>
        <v>672214.1</v>
      </c>
      <c r="K184" s="31"/>
    </row>
    <row r="185" spans="1:11" ht="25.5" x14ac:dyDescent="0.25">
      <c r="A185" s="93"/>
      <c r="B185" s="75" t="s">
        <v>105</v>
      </c>
      <c r="C185" s="1"/>
      <c r="D185" s="43">
        <v>330000</v>
      </c>
      <c r="E185" s="6" t="s">
        <v>212</v>
      </c>
      <c r="F185" s="43">
        <f t="shared" si="21"/>
        <v>330000</v>
      </c>
      <c r="G185" s="9" t="s">
        <v>45</v>
      </c>
      <c r="H185" s="1"/>
      <c r="I185" s="6" t="str">
        <f t="shared" si="22"/>
        <v>Світильник операційний WL-700-700, 1 шт.</v>
      </c>
      <c r="J185" s="43">
        <f t="shared" si="23"/>
        <v>330000</v>
      </c>
      <c r="K185" s="30"/>
    </row>
    <row r="186" spans="1:11" ht="25.5" x14ac:dyDescent="0.25">
      <c r="A186" s="93"/>
      <c r="B186" s="77"/>
      <c r="C186" s="1"/>
      <c r="D186" s="43">
        <v>83000</v>
      </c>
      <c r="E186" s="6" t="s">
        <v>213</v>
      </c>
      <c r="F186" s="43">
        <f t="shared" si="21"/>
        <v>83000</v>
      </c>
      <c r="G186" s="9" t="s">
        <v>45</v>
      </c>
      <c r="H186" s="1"/>
      <c r="I186" s="6" t="str">
        <f t="shared" si="22"/>
        <v>Крісло гінекологічне електричне КГ-1Е, 1 шт.</v>
      </c>
      <c r="J186" s="43">
        <f t="shared" si="23"/>
        <v>83000</v>
      </c>
      <c r="K186" s="30"/>
    </row>
    <row r="187" spans="1:11" ht="25.5" x14ac:dyDescent="0.25">
      <c r="A187" s="93"/>
      <c r="B187" s="77"/>
      <c r="C187" s="1"/>
      <c r="D187" s="43">
        <v>78720</v>
      </c>
      <c r="E187" s="6" t="s">
        <v>214</v>
      </c>
      <c r="F187" s="43">
        <f t="shared" si="21"/>
        <v>78720</v>
      </c>
      <c r="G187" s="9" t="s">
        <v>45</v>
      </c>
      <c r="H187" s="1"/>
      <c r="I187" s="6" t="str">
        <f t="shared" si="22"/>
        <v>Транскутанний детектор жовтухи (білірубінометр) BM-100А, 1 шт.</v>
      </c>
      <c r="J187" s="43">
        <f t="shared" si="23"/>
        <v>78720</v>
      </c>
      <c r="K187" s="30"/>
    </row>
    <row r="188" spans="1:11" s="36" customFormat="1" x14ac:dyDescent="0.25">
      <c r="A188" s="93"/>
      <c r="B188" s="76"/>
      <c r="C188" s="3"/>
      <c r="D188" s="46"/>
      <c r="E188" s="16" t="s">
        <v>111</v>
      </c>
      <c r="F188" s="46">
        <f>SUM(F185:F187)</f>
        <v>491720</v>
      </c>
      <c r="G188" s="22"/>
      <c r="H188" s="3"/>
      <c r="I188" s="16" t="str">
        <f t="shared" si="22"/>
        <v>Разом БФ "Прем'єр Уржанс"</v>
      </c>
      <c r="J188" s="46">
        <f t="shared" si="23"/>
        <v>491720</v>
      </c>
      <c r="K188" s="31"/>
    </row>
    <row r="189" spans="1:11" ht="25.5" x14ac:dyDescent="0.25">
      <c r="A189" s="93"/>
      <c r="B189" s="75" t="s">
        <v>16</v>
      </c>
      <c r="C189" s="1"/>
      <c r="D189" s="43">
        <v>1965</v>
      </c>
      <c r="E189" s="6" t="s">
        <v>215</v>
      </c>
      <c r="F189" s="43">
        <f t="shared" si="21"/>
        <v>1965</v>
      </c>
      <c r="G189" s="9" t="s">
        <v>15</v>
      </c>
      <c r="H189" s="1"/>
      <c r="I189" s="6" t="str">
        <f t="shared" si="22"/>
        <v>Продукти харчування (вівсянка, горох, чай)</v>
      </c>
      <c r="J189" s="43">
        <f t="shared" si="23"/>
        <v>1965</v>
      </c>
      <c r="K189" s="30"/>
    </row>
    <row r="190" spans="1:11" s="36" customFormat="1" x14ac:dyDescent="0.25">
      <c r="A190" s="93"/>
      <c r="B190" s="76"/>
      <c r="C190" s="3"/>
      <c r="D190" s="46"/>
      <c r="E190" s="16" t="s">
        <v>20</v>
      </c>
      <c r="F190" s="46">
        <f>SUM(F189)</f>
        <v>1965</v>
      </c>
      <c r="G190" s="22"/>
      <c r="H190" s="3"/>
      <c r="I190" s="16" t="str">
        <f t="shared" si="22"/>
        <v>Разом волонтери</v>
      </c>
      <c r="J190" s="46">
        <f t="shared" si="23"/>
        <v>1965</v>
      </c>
      <c r="K190" s="31"/>
    </row>
    <row r="191" spans="1:11" ht="25.5" x14ac:dyDescent="0.25">
      <c r="A191" s="93"/>
      <c r="B191" s="75" t="s">
        <v>21</v>
      </c>
      <c r="C191" s="1"/>
      <c r="D191" s="43">
        <v>44725</v>
      </c>
      <c r="E191" s="6" t="s">
        <v>22</v>
      </c>
      <c r="F191" s="43">
        <f t="shared" si="21"/>
        <v>44725</v>
      </c>
      <c r="G191" s="9" t="s">
        <v>15</v>
      </c>
      <c r="H191" s="1"/>
      <c r="I191" s="6" t="str">
        <f t="shared" si="22"/>
        <v>Продукти харчування (вівсянка, макарони, борошно, олія)</v>
      </c>
      <c r="J191" s="43">
        <f t="shared" si="23"/>
        <v>44725</v>
      </c>
      <c r="K191" s="30"/>
    </row>
    <row r="192" spans="1:11" s="36" customFormat="1" x14ac:dyDescent="0.25">
      <c r="A192" s="93"/>
      <c r="B192" s="76"/>
      <c r="C192" s="3"/>
      <c r="D192" s="46"/>
      <c r="E192" s="16" t="s">
        <v>23</v>
      </c>
      <c r="F192" s="46">
        <f>SUM(F191)</f>
        <v>44725</v>
      </c>
      <c r="G192" s="22"/>
      <c r="H192" s="3"/>
      <c r="I192" s="16" t="str">
        <f t="shared" si="22"/>
        <v>Разом БО "БФ "Клуб "Світанок"</v>
      </c>
      <c r="J192" s="46">
        <f t="shared" si="23"/>
        <v>44725</v>
      </c>
      <c r="K192" s="31"/>
    </row>
    <row r="193" spans="1:11" ht="25.5" x14ac:dyDescent="0.25">
      <c r="A193" s="93"/>
      <c r="B193" s="75" t="s">
        <v>164</v>
      </c>
      <c r="C193" s="1"/>
      <c r="D193" s="43">
        <v>19273</v>
      </c>
      <c r="E193" s="6" t="s">
        <v>216</v>
      </c>
      <c r="F193" s="43">
        <f t="shared" si="21"/>
        <v>19273</v>
      </c>
      <c r="G193" s="9" t="s">
        <v>33</v>
      </c>
      <c r="H193" s="1"/>
      <c r="I193" s="6" t="str">
        <f t="shared" si="22"/>
        <v>Гелева пов'язка, пластир, рукавички</v>
      </c>
      <c r="J193" s="43">
        <f t="shared" si="23"/>
        <v>19273</v>
      </c>
      <c r="K193" s="30"/>
    </row>
    <row r="194" spans="1:11" s="36" customFormat="1" x14ac:dyDescent="0.25">
      <c r="A194" s="93"/>
      <c r="B194" s="76"/>
      <c r="C194" s="3"/>
      <c r="D194" s="46"/>
      <c r="E194" s="16" t="s">
        <v>165</v>
      </c>
      <c r="F194" s="46">
        <f>SUM(F193)</f>
        <v>19273</v>
      </c>
      <c r="G194" s="22"/>
      <c r="H194" s="3"/>
      <c r="I194" s="16" t="str">
        <f t="shared" si="22"/>
        <v>Разом Громадська спілка "Дія"</v>
      </c>
      <c r="J194" s="46">
        <f t="shared" si="23"/>
        <v>19273</v>
      </c>
      <c r="K194" s="31"/>
    </row>
    <row r="195" spans="1:11" ht="25.5" x14ac:dyDescent="0.25">
      <c r="A195" s="93"/>
      <c r="B195" s="75" t="s">
        <v>222</v>
      </c>
      <c r="C195" s="1"/>
      <c r="D195" s="43">
        <f>20756.4+10410.82</f>
        <v>31167.22</v>
      </c>
      <c r="E195" s="6" t="s">
        <v>217</v>
      </c>
      <c r="F195" s="43">
        <f t="shared" si="21"/>
        <v>31167.22</v>
      </c>
      <c r="G195" s="9" t="s">
        <v>33</v>
      </c>
      <c r="H195" s="1"/>
      <c r="I195" s="6" t="str">
        <f t="shared" si="22"/>
        <v>Тейкопланін, цефтріаксон</v>
      </c>
      <c r="J195" s="43">
        <f t="shared" si="23"/>
        <v>31167.22</v>
      </c>
      <c r="K195" s="30"/>
    </row>
    <row r="196" spans="1:11" s="36" customFormat="1" x14ac:dyDescent="0.25">
      <c r="A196" s="93"/>
      <c r="B196" s="76"/>
      <c r="C196" s="3"/>
      <c r="D196" s="46"/>
      <c r="E196" s="16" t="s">
        <v>218</v>
      </c>
      <c r="F196" s="46">
        <f>SUM(F195)</f>
        <v>31167.22</v>
      </c>
      <c r="G196" s="22"/>
      <c r="H196" s="3"/>
      <c r="I196" s="16" t="str">
        <f t="shared" si="22"/>
        <v>Разом Звенигородська БЛІЛ</v>
      </c>
      <c r="J196" s="46">
        <f t="shared" si="23"/>
        <v>31167.22</v>
      </c>
      <c r="K196" s="31"/>
    </row>
    <row r="197" spans="1:11" ht="25.5" x14ac:dyDescent="0.25">
      <c r="A197" s="93"/>
      <c r="B197" s="75" t="s">
        <v>219</v>
      </c>
      <c r="C197" s="1"/>
      <c r="D197" s="43">
        <f>2234.1+20563.58</f>
        <v>22797.68</v>
      </c>
      <c r="E197" s="6" t="s">
        <v>220</v>
      </c>
      <c r="F197" s="43">
        <f t="shared" si="21"/>
        <v>22797.68</v>
      </c>
      <c r="G197" s="9" t="s">
        <v>33</v>
      </c>
      <c r="H197" s="1"/>
      <c r="I197" s="6" t="str">
        <f t="shared" si="22"/>
        <v>Сольовий розчин, таблетки для очищення води, метронідазол</v>
      </c>
      <c r="J197" s="43">
        <f t="shared" si="23"/>
        <v>22797.68</v>
      </c>
      <c r="K197" s="30"/>
    </row>
    <row r="198" spans="1:11" s="36" customFormat="1" x14ac:dyDescent="0.25">
      <c r="A198" s="93"/>
      <c r="B198" s="76"/>
      <c r="C198" s="3"/>
      <c r="D198" s="46"/>
      <c r="E198" s="16" t="s">
        <v>221</v>
      </c>
      <c r="F198" s="46">
        <f>SUM(F197)</f>
        <v>22797.68</v>
      </c>
      <c r="G198" s="22"/>
      <c r="H198" s="3"/>
      <c r="I198" s="16" t="str">
        <f t="shared" si="22"/>
        <v>Разом КНП Добропільська ЛІЛ"</v>
      </c>
      <c r="J198" s="46">
        <f t="shared" si="23"/>
        <v>22797.68</v>
      </c>
      <c r="K198" s="31"/>
    </row>
    <row r="199" spans="1:11" ht="25.5" x14ac:dyDescent="0.25">
      <c r="A199" s="93"/>
      <c r="B199" s="75" t="s">
        <v>93</v>
      </c>
      <c r="C199" s="1"/>
      <c r="D199" s="43">
        <v>3000</v>
      </c>
      <c r="E199" s="6" t="s">
        <v>223</v>
      </c>
      <c r="F199" s="43">
        <f t="shared" si="21"/>
        <v>3000</v>
      </c>
      <c r="G199" s="9" t="s">
        <v>33</v>
      </c>
      <c r="H199" s="1"/>
      <c r="I199" s="6" t="str">
        <f t="shared" si="22"/>
        <v>Флуконазол</v>
      </c>
      <c r="J199" s="43">
        <f t="shared" si="23"/>
        <v>3000</v>
      </c>
      <c r="K199" s="30"/>
    </row>
    <row r="200" spans="1:11" s="36" customFormat="1" x14ac:dyDescent="0.25">
      <c r="A200" s="93"/>
      <c r="B200" s="76"/>
      <c r="C200" s="3"/>
      <c r="D200" s="46"/>
      <c r="E200" s="16" t="s">
        <v>134</v>
      </c>
      <c r="F200" s="46">
        <f>SUM(F199)</f>
        <v>3000</v>
      </c>
      <c r="G200" s="22"/>
      <c r="H200" s="3"/>
      <c r="I200" s="16" t="str">
        <f t="shared" si="22"/>
        <v>Разом КНП "ДОЦ СНІД"</v>
      </c>
      <c r="J200" s="46">
        <f t="shared" si="23"/>
        <v>3000</v>
      </c>
      <c r="K200" s="31"/>
    </row>
    <row r="201" spans="1:11" s="19" customFormat="1" x14ac:dyDescent="0.25">
      <c r="A201" s="93"/>
      <c r="B201" s="10"/>
      <c r="C201" s="3"/>
      <c r="D201" s="62" t="s">
        <v>224</v>
      </c>
      <c r="E201" s="62"/>
      <c r="F201" s="47">
        <f>F163+F165+F167+F178+F184+F188+F190+F192+F194+F196+F198+F200</f>
        <v>1501908.8599999999</v>
      </c>
      <c r="G201" s="37"/>
      <c r="H201" s="62" t="str">
        <f>D201</f>
        <v>Разом травень</v>
      </c>
      <c r="I201" s="62"/>
      <c r="J201" s="47">
        <f t="shared" ref="J201" si="32">F201</f>
        <v>1501908.8599999999</v>
      </c>
      <c r="K201" s="31"/>
    </row>
    <row r="202" spans="1:11" x14ac:dyDescent="0.25">
      <c r="A202" s="93"/>
      <c r="B202" s="37" t="s">
        <v>225</v>
      </c>
      <c r="C202" s="37"/>
      <c r="D202" s="48"/>
      <c r="E202" s="37"/>
      <c r="F202" s="48"/>
      <c r="G202" s="37"/>
      <c r="H202" s="37"/>
      <c r="I202" s="37"/>
      <c r="J202" s="48"/>
      <c r="K202" s="30"/>
    </row>
    <row r="203" spans="1:11" ht="25.5" x14ac:dyDescent="0.25">
      <c r="A203" s="93"/>
      <c r="B203" s="75" t="s">
        <v>73</v>
      </c>
      <c r="C203" s="1"/>
      <c r="D203" s="43">
        <v>192128.91</v>
      </c>
      <c r="E203" s="6" t="s">
        <v>228</v>
      </c>
      <c r="F203" s="43">
        <f t="shared" si="21"/>
        <v>192128.91</v>
      </c>
      <c r="G203" s="9" t="s">
        <v>45</v>
      </c>
      <c r="H203" s="1"/>
      <c r="I203" s="6" t="str">
        <f t="shared" si="22"/>
        <v>Компресор медичний DK 50 DS для ШВЛ / наркозу, 1 шт.</v>
      </c>
      <c r="J203" s="43">
        <f t="shared" si="23"/>
        <v>192128.91</v>
      </c>
      <c r="K203" s="30"/>
    </row>
    <row r="204" spans="1:11" s="36" customFormat="1" x14ac:dyDescent="0.25">
      <c r="A204" s="93"/>
      <c r="B204" s="76"/>
      <c r="C204" s="3"/>
      <c r="D204" s="46"/>
      <c r="E204" s="16" t="s">
        <v>85</v>
      </c>
      <c r="F204" s="46">
        <f>SUM(F203)</f>
        <v>192128.91</v>
      </c>
      <c r="G204" s="22"/>
      <c r="H204" s="3"/>
      <c r="I204" s="16" t="str">
        <f t="shared" si="22"/>
        <v>Разом МКЧХ</v>
      </c>
      <c r="J204" s="46">
        <f t="shared" si="23"/>
        <v>192128.91</v>
      </c>
      <c r="K204" s="31"/>
    </row>
    <row r="205" spans="1:11" ht="25.5" customHeight="1" x14ac:dyDescent="0.25">
      <c r="A205" s="93"/>
      <c r="B205" s="75" t="s">
        <v>229</v>
      </c>
      <c r="C205" s="1"/>
      <c r="D205" s="43">
        <v>110425.29</v>
      </c>
      <c r="E205" s="6" t="s">
        <v>230</v>
      </c>
      <c r="F205" s="43">
        <f t="shared" ref="F205:F220" si="33">D205</f>
        <v>110425.29</v>
      </c>
      <c r="G205" s="9" t="s">
        <v>45</v>
      </c>
      <c r="H205" s="1"/>
      <c r="I205" s="6" t="str">
        <f t="shared" si="22"/>
        <v>Бойлер 80 літрів, 10 шт.</v>
      </c>
      <c r="J205" s="43">
        <f t="shared" si="23"/>
        <v>110425.29</v>
      </c>
      <c r="K205" s="30"/>
    </row>
    <row r="206" spans="1:11" ht="25.5" x14ac:dyDescent="0.25">
      <c r="A206" s="93"/>
      <c r="B206" s="77"/>
      <c r="C206" s="1"/>
      <c r="D206" s="43">
        <v>2901.7</v>
      </c>
      <c r="E206" s="6" t="s">
        <v>231</v>
      </c>
      <c r="F206" s="43">
        <f t="shared" si="33"/>
        <v>2901.7</v>
      </c>
      <c r="G206" s="9" t="s">
        <v>45</v>
      </c>
      <c r="H206" s="1"/>
      <c r="I206" s="6" t="str">
        <f t="shared" si="22"/>
        <v>Газова плита з балоном газу, 2 шт.</v>
      </c>
      <c r="J206" s="43">
        <f t="shared" si="23"/>
        <v>2901.7</v>
      </c>
      <c r="K206" s="30"/>
    </row>
    <row r="207" spans="1:11" ht="25.5" x14ac:dyDescent="0.25">
      <c r="A207" s="93"/>
      <c r="B207" s="77"/>
      <c r="C207" s="1"/>
      <c r="D207" s="43">
        <v>18064.439999999999</v>
      </c>
      <c r="E207" s="6" t="s">
        <v>232</v>
      </c>
      <c r="F207" s="43">
        <f t="shared" si="33"/>
        <v>18064.439999999999</v>
      </c>
      <c r="G207" s="9" t="s">
        <v>45</v>
      </c>
      <c r="H207" s="1"/>
      <c r="I207" s="6" t="str">
        <f t="shared" si="22"/>
        <v>Інфрачервоний обігрівач на роликах, 9 шт.</v>
      </c>
      <c r="J207" s="43">
        <f t="shared" si="23"/>
        <v>18064.439999999999</v>
      </c>
      <c r="K207" s="30"/>
    </row>
    <row r="208" spans="1:11" s="36" customFormat="1" x14ac:dyDescent="0.25">
      <c r="A208" s="93"/>
      <c r="B208" s="76"/>
      <c r="C208" s="3"/>
      <c r="D208" s="46"/>
      <c r="E208" s="16" t="s">
        <v>111</v>
      </c>
      <c r="F208" s="46">
        <f>SUM(F205:F207)</f>
        <v>131391.43</v>
      </c>
      <c r="G208" s="22"/>
      <c r="H208" s="3"/>
      <c r="I208" s="16" t="str">
        <f t="shared" si="22"/>
        <v>Разом БФ "Прем'єр Уржанс"</v>
      </c>
      <c r="J208" s="46">
        <f t="shared" si="23"/>
        <v>131391.43</v>
      </c>
      <c r="K208" s="31"/>
    </row>
    <row r="209" spans="1:11" ht="25.5" x14ac:dyDescent="0.25">
      <c r="A209" s="93"/>
      <c r="B209" s="75" t="s">
        <v>233</v>
      </c>
      <c r="C209" s="1"/>
      <c r="D209" s="43">
        <v>20000</v>
      </c>
      <c r="E209" s="6" t="s">
        <v>234</v>
      </c>
      <c r="F209" s="43">
        <f t="shared" si="33"/>
        <v>20000</v>
      </c>
      <c r="G209" s="9" t="s">
        <v>45</v>
      </c>
      <c r="H209" s="1"/>
      <c r="I209" s="6" t="str">
        <f t="shared" si="22"/>
        <v>Ліжко лікарняне з поролоновим матрацом (вживане), 1 шт.</v>
      </c>
      <c r="J209" s="43">
        <f t="shared" si="23"/>
        <v>20000</v>
      </c>
      <c r="K209" s="30"/>
    </row>
    <row r="210" spans="1:11" ht="25.5" x14ac:dyDescent="0.25">
      <c r="A210" s="93"/>
      <c r="B210" s="77"/>
      <c r="C210" s="1"/>
      <c r="D210" s="43">
        <v>5600</v>
      </c>
      <c r="E210" s="6" t="s">
        <v>235</v>
      </c>
      <c r="F210" s="43">
        <f t="shared" si="33"/>
        <v>5600</v>
      </c>
      <c r="G210" s="9" t="s">
        <v>45</v>
      </c>
      <c r="H210" s="1"/>
      <c r="I210" s="6" t="str">
        <f t="shared" si="22"/>
        <v>Ліжко лікарняне з поролоновим матрацом (вживане) (не працює регулювання секцій), 1 шт.</v>
      </c>
      <c r="J210" s="43">
        <f t="shared" si="23"/>
        <v>5600</v>
      </c>
      <c r="K210" s="30"/>
    </row>
    <row r="211" spans="1:11" s="36" customFormat="1" x14ac:dyDescent="0.25">
      <c r="A211" s="93"/>
      <c r="B211" s="76"/>
      <c r="C211" s="3"/>
      <c r="D211" s="46"/>
      <c r="E211" s="16" t="s">
        <v>233</v>
      </c>
      <c r="F211" s="46">
        <f>SUM(F209:F210)</f>
        <v>25600</v>
      </c>
      <c r="G211" s="22"/>
      <c r="H211" s="3"/>
      <c r="I211" s="16" t="str">
        <f t="shared" si="22"/>
        <v>БФ "Доброго вечора, ми з України"</v>
      </c>
      <c r="J211" s="46">
        <f t="shared" si="23"/>
        <v>25600</v>
      </c>
      <c r="K211" s="31"/>
    </row>
    <row r="212" spans="1:11" ht="38.25" customHeight="1" x14ac:dyDescent="0.25">
      <c r="A212" s="93"/>
      <c r="B212" s="75" t="s">
        <v>149</v>
      </c>
      <c r="C212" s="1"/>
      <c r="D212" s="43">
        <v>190180</v>
      </c>
      <c r="E212" s="6" t="s">
        <v>236</v>
      </c>
      <c r="F212" s="43">
        <f t="shared" si="33"/>
        <v>190180</v>
      </c>
      <c r="G212" s="9" t="s">
        <v>15</v>
      </c>
      <c r="H212" s="1"/>
      <c r="I212" s="6" t="str">
        <f t="shared" si="22"/>
        <v>Господарські товари (миючі засоби, туалетний папір, порошок)</v>
      </c>
      <c r="J212" s="43">
        <f t="shared" si="23"/>
        <v>190180</v>
      </c>
      <c r="K212" s="30"/>
    </row>
    <row r="213" spans="1:11" ht="25.5" x14ac:dyDescent="0.25">
      <c r="A213" s="93"/>
      <c r="B213" s="77"/>
      <c r="C213" s="1"/>
      <c r="D213" s="43">
        <v>47224.98</v>
      </c>
      <c r="E213" s="6" t="s">
        <v>237</v>
      </c>
      <c r="F213" s="43">
        <f t="shared" si="33"/>
        <v>47224.98</v>
      </c>
      <c r="G213" s="9" t="s">
        <v>15</v>
      </c>
      <c r="H213" s="1"/>
      <c r="I213" s="6" t="str">
        <f t="shared" si="22"/>
        <v>Рисова крупа із сушеними овочами</v>
      </c>
      <c r="J213" s="43">
        <f t="shared" si="23"/>
        <v>47224.98</v>
      </c>
      <c r="K213" s="30"/>
    </row>
    <row r="214" spans="1:11" ht="25.5" x14ac:dyDescent="0.25">
      <c r="A214" s="93"/>
      <c r="B214" s="77"/>
      <c r="C214" s="1"/>
      <c r="D214" s="43">
        <v>7080</v>
      </c>
      <c r="E214" s="6" t="s">
        <v>238</v>
      </c>
      <c r="F214" s="43">
        <f t="shared" si="33"/>
        <v>7080</v>
      </c>
      <c r="G214" s="9" t="s">
        <v>15</v>
      </c>
      <c r="H214" s="1"/>
      <c r="I214" s="6" t="str">
        <f t="shared" si="22"/>
        <v>Вода слабогазована 1,5л.</v>
      </c>
      <c r="J214" s="43">
        <f t="shared" si="23"/>
        <v>7080</v>
      </c>
      <c r="K214" s="30"/>
    </row>
    <row r="215" spans="1:11" s="36" customFormat="1" x14ac:dyDescent="0.25">
      <c r="A215" s="93"/>
      <c r="B215" s="76"/>
      <c r="C215" s="3"/>
      <c r="D215" s="46"/>
      <c r="E215" s="16" t="s">
        <v>39</v>
      </c>
      <c r="F215" s="46">
        <f>SUM(F212:F214)</f>
        <v>244484.98</v>
      </c>
      <c r="G215" s="22"/>
      <c r="H215" s="3"/>
      <c r="I215" s="16" t="str">
        <f t="shared" si="22"/>
        <v>Разом БФ "Ми з Україною"</v>
      </c>
      <c r="J215" s="46">
        <f t="shared" si="23"/>
        <v>244484.98</v>
      </c>
      <c r="K215" s="31"/>
    </row>
    <row r="216" spans="1:11" ht="25.5" x14ac:dyDescent="0.25">
      <c r="A216" s="93"/>
      <c r="B216" s="75" t="s">
        <v>239</v>
      </c>
      <c r="C216" s="1"/>
      <c r="D216" s="43">
        <v>47890</v>
      </c>
      <c r="E216" s="6" t="s">
        <v>117</v>
      </c>
      <c r="F216" s="43">
        <f t="shared" si="33"/>
        <v>47890</v>
      </c>
      <c r="G216" s="9" t="s">
        <v>15</v>
      </c>
      <c r="H216" s="1"/>
      <c r="I216" s="6" t="str">
        <f t="shared" ref="I216:I221" si="34">E216</f>
        <v>Медичні інструменти</v>
      </c>
      <c r="J216" s="43">
        <f t="shared" ref="J216:J221" si="35">F216</f>
        <v>47890</v>
      </c>
      <c r="K216" s="30"/>
    </row>
    <row r="217" spans="1:11" s="36" customFormat="1" x14ac:dyDescent="0.25">
      <c r="A217" s="93"/>
      <c r="B217" s="76"/>
      <c r="C217" s="3"/>
      <c r="D217" s="46"/>
      <c r="E217" s="16" t="s">
        <v>240</v>
      </c>
      <c r="F217" s="46">
        <f>SUM(F216)</f>
        <v>47890</v>
      </c>
      <c r="G217" s="22"/>
      <c r="H217" s="3"/>
      <c r="I217" s="16" t="str">
        <f t="shared" si="34"/>
        <v>Разом БФ "Соціальний захист"</v>
      </c>
      <c r="J217" s="46">
        <f t="shared" si="35"/>
        <v>47890</v>
      </c>
      <c r="K217" s="31"/>
    </row>
    <row r="218" spans="1:11" ht="25.5" x14ac:dyDescent="0.25">
      <c r="A218" s="93"/>
      <c r="B218" s="75" t="s">
        <v>21</v>
      </c>
      <c r="C218" s="1"/>
      <c r="D218" s="43">
        <v>34725</v>
      </c>
      <c r="E218" s="6" t="s">
        <v>241</v>
      </c>
      <c r="F218" s="43">
        <f t="shared" si="33"/>
        <v>34725</v>
      </c>
      <c r="G218" s="9" t="s">
        <v>15</v>
      </c>
      <c r="H218" s="1"/>
      <c r="I218" s="6" t="str">
        <f t="shared" si="34"/>
        <v>Продукти харчування (вівсянка, макарони, борошно, олія соняшникова)</v>
      </c>
      <c r="J218" s="43">
        <f t="shared" si="35"/>
        <v>34725</v>
      </c>
      <c r="K218" s="30"/>
    </row>
    <row r="219" spans="1:11" s="36" customFormat="1" x14ac:dyDescent="0.25">
      <c r="A219" s="93"/>
      <c r="B219" s="76"/>
      <c r="C219" s="3"/>
      <c r="D219" s="46"/>
      <c r="E219" s="16" t="s">
        <v>242</v>
      </c>
      <c r="F219" s="46">
        <f>SUM(F218)</f>
        <v>34725</v>
      </c>
      <c r="G219" s="22"/>
      <c r="H219" s="3"/>
      <c r="I219" s="16" t="str">
        <f t="shared" si="34"/>
        <v>Разом БФ "Клуб "Світанок"</v>
      </c>
      <c r="J219" s="46">
        <f t="shared" si="35"/>
        <v>34725</v>
      </c>
      <c r="K219" s="31"/>
    </row>
    <row r="220" spans="1:11" ht="25.5" x14ac:dyDescent="0.25">
      <c r="A220" s="93"/>
      <c r="B220" s="75" t="s">
        <v>16</v>
      </c>
      <c r="C220" s="1"/>
      <c r="D220" s="43">
        <v>3302.5</v>
      </c>
      <c r="E220" s="6" t="s">
        <v>243</v>
      </c>
      <c r="F220" s="43">
        <f t="shared" si="33"/>
        <v>3302.5</v>
      </c>
      <c r="G220" s="9" t="s">
        <v>15</v>
      </c>
      <c r="H220" s="1"/>
      <c r="I220" s="6" t="str">
        <f t="shared" si="34"/>
        <v>Продукти харчування (пшоно, гречка, горох, дріжджі)</v>
      </c>
      <c r="J220" s="43">
        <f t="shared" si="35"/>
        <v>3302.5</v>
      </c>
      <c r="K220" s="30"/>
    </row>
    <row r="221" spans="1:11" s="36" customFormat="1" x14ac:dyDescent="0.25">
      <c r="A221" s="93"/>
      <c r="B221" s="76"/>
      <c r="C221" s="3"/>
      <c r="D221" s="46"/>
      <c r="E221" s="16" t="s">
        <v>20</v>
      </c>
      <c r="F221" s="46">
        <f>SUM(F220)</f>
        <v>3302.5</v>
      </c>
      <c r="G221" s="22"/>
      <c r="H221" s="3"/>
      <c r="I221" s="16" t="str">
        <f t="shared" si="34"/>
        <v>Разом волонтери</v>
      </c>
      <c r="J221" s="46">
        <f t="shared" si="35"/>
        <v>3302.5</v>
      </c>
      <c r="K221" s="31"/>
    </row>
    <row r="222" spans="1:11" ht="25.5" customHeight="1" x14ac:dyDescent="0.25">
      <c r="A222" s="93"/>
      <c r="B222" s="75" t="s">
        <v>73</v>
      </c>
      <c r="C222" s="1"/>
      <c r="D222" s="43">
        <v>106588.8</v>
      </c>
      <c r="E222" s="6" t="s">
        <v>244</v>
      </c>
      <c r="F222" s="43">
        <f t="shared" ref="F222:F232" si="36">D222</f>
        <v>106588.8</v>
      </c>
      <c r="G222" s="9" t="s">
        <v>33</v>
      </c>
      <c r="H222" s="1"/>
      <c r="I222" s="6" t="str">
        <f t="shared" ref="I222:I232" si="37">E222</f>
        <v>Розчин рингер-лактат</v>
      </c>
      <c r="J222" s="43">
        <f t="shared" ref="J222:J232" si="38">F222</f>
        <v>106588.8</v>
      </c>
      <c r="K222" s="30"/>
    </row>
    <row r="223" spans="1:11" s="36" customFormat="1" x14ac:dyDescent="0.25">
      <c r="A223" s="93"/>
      <c r="B223" s="76"/>
      <c r="C223" s="3"/>
      <c r="D223" s="46"/>
      <c r="E223" s="16" t="s">
        <v>85</v>
      </c>
      <c r="F223" s="46">
        <f>SUM(F222)</f>
        <v>106588.8</v>
      </c>
      <c r="G223" s="22"/>
      <c r="H223" s="3"/>
      <c r="I223" s="16" t="str">
        <f t="shared" si="37"/>
        <v>Разом МКЧХ</v>
      </c>
      <c r="J223" s="46">
        <f t="shared" si="38"/>
        <v>106588.8</v>
      </c>
      <c r="K223" s="31"/>
    </row>
    <row r="224" spans="1:11" ht="25.5" x14ac:dyDescent="0.25">
      <c r="A224" s="93"/>
      <c r="B224" s="75" t="s">
        <v>96</v>
      </c>
      <c r="C224" s="1"/>
      <c r="D224" s="43">
        <v>36484.6</v>
      </c>
      <c r="E224" s="6" t="s">
        <v>245</v>
      </c>
      <c r="F224" s="43">
        <f t="shared" si="36"/>
        <v>36484.6</v>
      </c>
      <c r="G224" s="9" t="s">
        <v>33</v>
      </c>
      <c r="H224" s="1"/>
      <c r="I224" s="6" t="str">
        <f t="shared" si="37"/>
        <v>Моксифлоксацин, ципрофлоксацин, шприци</v>
      </c>
      <c r="J224" s="43">
        <f t="shared" si="38"/>
        <v>36484.6</v>
      </c>
      <c r="K224" s="30"/>
    </row>
    <row r="225" spans="1:11" s="36" customFormat="1" x14ac:dyDescent="0.25">
      <c r="A225" s="93"/>
      <c r="B225" s="76"/>
      <c r="C225" s="3"/>
      <c r="D225" s="46"/>
      <c r="E225" s="16" t="s">
        <v>97</v>
      </c>
      <c r="F225" s="46">
        <f>SUM(F224)</f>
        <v>36484.6</v>
      </c>
      <c r="G225" s="22"/>
      <c r="H225" s="3"/>
      <c r="I225" s="16" t="str">
        <f t="shared" si="37"/>
        <v>Разом БФ "КІДДО"</v>
      </c>
      <c r="J225" s="46">
        <f t="shared" si="38"/>
        <v>36484.6</v>
      </c>
      <c r="K225" s="31"/>
    </row>
    <row r="226" spans="1:11" ht="25.5" x14ac:dyDescent="0.25">
      <c r="A226" s="93"/>
      <c r="B226" s="75" t="s">
        <v>93</v>
      </c>
      <c r="C226" s="1"/>
      <c r="D226" s="43">
        <v>109855.9</v>
      </c>
      <c r="E226" s="6" t="s">
        <v>246</v>
      </c>
      <c r="F226" s="43">
        <f t="shared" si="36"/>
        <v>109855.9</v>
      </c>
      <c r="G226" s="9" t="s">
        <v>33</v>
      </c>
      <c r="H226" s="1"/>
      <c r="I226" s="6" t="str">
        <f t="shared" si="37"/>
        <v>Медикаменти, швидкі тести</v>
      </c>
      <c r="J226" s="43">
        <f t="shared" si="38"/>
        <v>109855.9</v>
      </c>
      <c r="K226" s="30"/>
    </row>
    <row r="227" spans="1:11" s="36" customFormat="1" x14ac:dyDescent="0.25">
      <c r="A227" s="93"/>
      <c r="B227" s="76"/>
      <c r="C227" s="3"/>
      <c r="D227" s="46"/>
      <c r="E227" s="16" t="s">
        <v>134</v>
      </c>
      <c r="F227" s="46">
        <f>SUM(F226)</f>
        <v>109855.9</v>
      </c>
      <c r="G227" s="22"/>
      <c r="H227" s="3"/>
      <c r="I227" s="16" t="str">
        <f t="shared" si="37"/>
        <v>Разом КНП "ДОЦ СНІД"</v>
      </c>
      <c r="J227" s="46">
        <f t="shared" si="38"/>
        <v>109855.9</v>
      </c>
      <c r="K227" s="31"/>
    </row>
    <row r="228" spans="1:11" ht="25.5" x14ac:dyDescent="0.25">
      <c r="A228" s="93"/>
      <c r="B228" s="75" t="s">
        <v>247</v>
      </c>
      <c r="C228" s="1"/>
      <c r="D228" s="43">
        <v>83809.89</v>
      </c>
      <c r="E228" s="6" t="s">
        <v>248</v>
      </c>
      <c r="F228" s="43">
        <f t="shared" si="36"/>
        <v>83809.89</v>
      </c>
      <c r="G228" s="9" t="s">
        <v>33</v>
      </c>
      <c r="H228" s="1"/>
      <c r="I228" s="6" t="str">
        <f t="shared" si="37"/>
        <v>Шприци, інсулін, швидкі тести</v>
      </c>
      <c r="J228" s="43">
        <f t="shared" si="38"/>
        <v>83809.89</v>
      </c>
      <c r="K228" s="30"/>
    </row>
    <row r="229" spans="1:11" s="36" customFormat="1" x14ac:dyDescent="0.25">
      <c r="A229" s="93"/>
      <c r="B229" s="76"/>
      <c r="C229" s="3"/>
      <c r="D229" s="46"/>
      <c r="E229" s="16" t="s">
        <v>249</v>
      </c>
      <c r="F229" s="46">
        <f>SUM(F228)</f>
        <v>83809.89</v>
      </c>
      <c r="G229" s="22"/>
      <c r="H229" s="3"/>
      <c r="I229" s="16" t="str">
        <f t="shared" si="37"/>
        <v>Разом КУ "Обл.база спец.мед.постачання"</v>
      </c>
      <c r="J229" s="46">
        <f t="shared" si="38"/>
        <v>83809.89</v>
      </c>
      <c r="K229" s="31"/>
    </row>
    <row r="230" spans="1:11" ht="38.25" customHeight="1" x14ac:dyDescent="0.25">
      <c r="A230" s="93"/>
      <c r="B230" s="75" t="s">
        <v>250</v>
      </c>
      <c r="C230" s="1"/>
      <c r="D230" s="43">
        <v>27298.95</v>
      </c>
      <c r="E230" s="6" t="s">
        <v>251</v>
      </c>
      <c r="F230" s="43">
        <f t="shared" si="36"/>
        <v>27298.95</v>
      </c>
      <c r="G230" s="9" t="s">
        <v>33</v>
      </c>
      <c r="H230" s="1"/>
      <c r="I230" s="6" t="str">
        <f t="shared" si="37"/>
        <v>Бинт, серветки, натрія хлорид, стерофундин</v>
      </c>
      <c r="J230" s="43">
        <f t="shared" si="38"/>
        <v>27298.95</v>
      </c>
      <c r="K230" s="30"/>
    </row>
    <row r="231" spans="1:11" s="36" customFormat="1" x14ac:dyDescent="0.25">
      <c r="A231" s="93"/>
      <c r="B231" s="76"/>
      <c r="C231" s="3"/>
      <c r="D231" s="46"/>
      <c r="E231" s="16" t="s">
        <v>252</v>
      </c>
      <c r="F231" s="46">
        <f>SUM(F230)</f>
        <v>27298.95</v>
      </c>
      <c r="G231" s="22"/>
      <c r="H231" s="3"/>
      <c r="I231" s="16" t="str">
        <f t="shared" si="37"/>
        <v>Разом ОПБр ім.Б.Хмельницького</v>
      </c>
      <c r="J231" s="46">
        <f t="shared" si="38"/>
        <v>27298.95</v>
      </c>
      <c r="K231" s="31"/>
    </row>
    <row r="232" spans="1:11" ht="25.5" x14ac:dyDescent="0.25">
      <c r="A232" s="93"/>
      <c r="B232" s="75" t="s">
        <v>159</v>
      </c>
      <c r="C232" s="1"/>
      <c r="D232" s="43">
        <v>2090</v>
      </c>
      <c r="E232" s="6" t="s">
        <v>160</v>
      </c>
      <c r="F232" s="43">
        <f t="shared" si="36"/>
        <v>2090</v>
      </c>
      <c r="G232" s="9" t="s">
        <v>33</v>
      </c>
      <c r="H232" s="1"/>
      <c r="I232" s="6" t="str">
        <f t="shared" si="37"/>
        <v>Карбамазепін</v>
      </c>
      <c r="J232" s="43">
        <f t="shared" si="38"/>
        <v>2090</v>
      </c>
      <c r="K232" s="30"/>
    </row>
    <row r="233" spans="1:11" s="36" customFormat="1" x14ac:dyDescent="0.25">
      <c r="A233" s="93"/>
      <c r="B233" s="76"/>
      <c r="C233" s="3"/>
      <c r="D233" s="46"/>
      <c r="E233" s="16" t="s">
        <v>161</v>
      </c>
      <c r="F233" s="46">
        <f>SUM(F232)</f>
        <v>2090</v>
      </c>
      <c r="G233" s="22"/>
      <c r="H233" s="3"/>
      <c r="I233" s="16" t="str">
        <f t="shared" si="22"/>
        <v>Разом БО "Project Hope"</v>
      </c>
      <c r="J233" s="46">
        <f t="shared" si="23"/>
        <v>2090</v>
      </c>
      <c r="K233" s="31"/>
    </row>
    <row r="234" spans="1:11" ht="25.5" x14ac:dyDescent="0.25">
      <c r="A234" s="93"/>
      <c r="B234" s="75" t="s">
        <v>253</v>
      </c>
      <c r="C234" s="1"/>
      <c r="D234" s="43">
        <v>1854.85</v>
      </c>
      <c r="E234" s="6" t="s">
        <v>254</v>
      </c>
      <c r="F234" s="43">
        <f t="shared" ref="F234:F248" si="39">D234</f>
        <v>1854.85</v>
      </c>
      <c r="G234" s="9" t="s">
        <v>33</v>
      </c>
      <c r="H234" s="1"/>
      <c r="I234" s="6" t="str">
        <f t="shared" si="22"/>
        <v>Наркотики</v>
      </c>
      <c r="J234" s="43">
        <f t="shared" si="23"/>
        <v>1854.85</v>
      </c>
      <c r="K234" s="30"/>
    </row>
    <row r="235" spans="1:11" s="36" customFormat="1" x14ac:dyDescent="0.25">
      <c r="A235" s="93"/>
      <c r="B235" s="76"/>
      <c r="C235" s="3"/>
      <c r="D235" s="46"/>
      <c r="E235" s="16" t="s">
        <v>255</v>
      </c>
      <c r="F235" s="46">
        <f>SUM(F234)</f>
        <v>1854.85</v>
      </c>
      <c r="G235" s="22"/>
      <c r="H235" s="3"/>
      <c r="I235" s="16" t="str">
        <f t="shared" ref="I235:I248" si="40">E235</f>
        <v>Разом КНП "Обласна ЛІЛ м.Маріуполь"</v>
      </c>
      <c r="J235" s="46">
        <f t="shared" ref="J235:J248" si="41">F235</f>
        <v>1854.85</v>
      </c>
      <c r="K235" s="31"/>
    </row>
    <row r="236" spans="1:11" ht="25.5" x14ac:dyDescent="0.25">
      <c r="A236" s="93"/>
      <c r="B236" s="75" t="s">
        <v>256</v>
      </c>
      <c r="C236" s="1"/>
      <c r="D236" s="43">
        <v>55825.599999999999</v>
      </c>
      <c r="E236" s="6" t="s">
        <v>47</v>
      </c>
      <c r="F236" s="43">
        <f t="shared" si="39"/>
        <v>55825.599999999999</v>
      </c>
      <c r="G236" s="9" t="s">
        <v>33</v>
      </c>
      <c r="H236" s="1"/>
      <c r="I236" s="6" t="str">
        <f t="shared" si="40"/>
        <v>Медикаменти</v>
      </c>
      <c r="J236" s="43">
        <f t="shared" si="41"/>
        <v>55825.599999999999</v>
      </c>
      <c r="K236" s="30"/>
    </row>
    <row r="237" spans="1:11" s="36" customFormat="1" x14ac:dyDescent="0.25">
      <c r="A237" s="93"/>
      <c r="B237" s="76"/>
      <c r="C237" s="3"/>
      <c r="D237" s="46"/>
      <c r="E237" s="16" t="s">
        <v>119</v>
      </c>
      <c r="F237" s="46">
        <f>SUM(F236)</f>
        <v>55825.599999999999</v>
      </c>
      <c r="G237" s="22"/>
      <c r="H237" s="3"/>
      <c r="I237" s="16" t="str">
        <f t="shared" si="40"/>
        <v>Разом ВООЗ</v>
      </c>
      <c r="J237" s="46">
        <f t="shared" si="41"/>
        <v>55825.599999999999</v>
      </c>
      <c r="K237" s="31"/>
    </row>
    <row r="238" spans="1:11" ht="25.5" x14ac:dyDescent="0.25">
      <c r="A238" s="93"/>
      <c r="B238" s="75" t="s">
        <v>28</v>
      </c>
      <c r="C238" s="1"/>
      <c r="D238" s="43">
        <v>23300</v>
      </c>
      <c r="E238" s="6" t="s">
        <v>175</v>
      </c>
      <c r="F238" s="43">
        <f t="shared" si="39"/>
        <v>23300</v>
      </c>
      <c r="G238" s="9" t="s">
        <v>45</v>
      </c>
      <c r="H238" s="1"/>
      <c r="I238" s="6" t="str">
        <f t="shared" si="40"/>
        <v>Ноутбук Acer TravelMafe TMP215,-53, 1 шт.</v>
      </c>
      <c r="J238" s="43">
        <f t="shared" si="41"/>
        <v>23300</v>
      </c>
      <c r="K238" s="30"/>
    </row>
    <row r="239" spans="1:11" ht="25.5" x14ac:dyDescent="0.25">
      <c r="A239" s="93"/>
      <c r="B239" s="77"/>
      <c r="C239" s="1"/>
      <c r="D239" s="43">
        <v>9497.25</v>
      </c>
      <c r="E239" s="6" t="s">
        <v>176</v>
      </c>
      <c r="F239" s="43">
        <f t="shared" si="39"/>
        <v>9497.25</v>
      </c>
      <c r="G239" s="9" t="s">
        <v>45</v>
      </c>
      <c r="H239" s="1"/>
      <c r="I239" s="6" t="str">
        <f t="shared" si="40"/>
        <v>ПЗ Microsoft Office, 1 шт.</v>
      </c>
      <c r="J239" s="43">
        <f t="shared" si="41"/>
        <v>9497.25</v>
      </c>
      <c r="K239" s="30"/>
    </row>
    <row r="240" spans="1:11" s="36" customFormat="1" x14ac:dyDescent="0.25">
      <c r="A240" s="93"/>
      <c r="B240" s="76"/>
      <c r="C240" s="3"/>
      <c r="D240" s="46"/>
      <c r="E240" s="16" t="s">
        <v>34</v>
      </c>
      <c r="F240" s="46">
        <f>SUM(F238:F239)</f>
        <v>32797.25</v>
      </c>
      <c r="G240" s="22"/>
      <c r="H240" s="3"/>
      <c r="I240" s="16" t="str">
        <f t="shared" si="40"/>
        <v>Разом ДУ "ЦГЗ"</v>
      </c>
      <c r="J240" s="46">
        <f t="shared" si="41"/>
        <v>32797.25</v>
      </c>
      <c r="K240" s="31"/>
    </row>
    <row r="241" spans="1:12" ht="51" customHeight="1" x14ac:dyDescent="0.25">
      <c r="A241" s="93"/>
      <c r="B241" s="75" t="s">
        <v>257</v>
      </c>
      <c r="C241" s="1"/>
      <c r="D241" s="43">
        <v>709384.26</v>
      </c>
      <c r="E241" s="6" t="s">
        <v>258</v>
      </c>
      <c r="F241" s="43">
        <f t="shared" si="39"/>
        <v>709384.26</v>
      </c>
      <c r="G241" s="9" t="s">
        <v>45</v>
      </c>
      <c r="H241" s="1"/>
      <c r="I241" s="6" t="str">
        <f t="shared" si="40"/>
        <v>Система для ПЛР (4-х модульна конфігурація з ноутбуком) (аналізатор), 1 шт.</v>
      </c>
      <c r="J241" s="43">
        <f t="shared" si="41"/>
        <v>709384.26</v>
      </c>
      <c r="K241" s="30"/>
    </row>
    <row r="242" spans="1:12" s="36" customFormat="1" x14ac:dyDescent="0.25">
      <c r="A242" s="93"/>
      <c r="B242" s="76"/>
      <c r="C242" s="3"/>
      <c r="D242" s="46"/>
      <c r="E242" s="16" t="s">
        <v>259</v>
      </c>
      <c r="F242" s="46">
        <f>SUM(F241)</f>
        <v>709384.26</v>
      </c>
      <c r="G242" s="22"/>
      <c r="H242" s="3"/>
      <c r="I242" s="16" t="str">
        <f t="shared" si="40"/>
        <v>Разом БФ "Альянс"</v>
      </c>
      <c r="J242" s="46">
        <f t="shared" si="41"/>
        <v>709384.26</v>
      </c>
      <c r="K242" s="31"/>
    </row>
    <row r="243" spans="1:12" s="19" customFormat="1" x14ac:dyDescent="0.25">
      <c r="A243" s="93"/>
      <c r="B243" s="10"/>
      <c r="C243" s="3"/>
      <c r="D243" s="62" t="s">
        <v>260</v>
      </c>
      <c r="E243" s="62"/>
      <c r="F243" s="47">
        <f>F204+F208+F211+F215+F217+F219+F221+F223+F225+F227+F229+F231+F233+F235+F237+F240+F242</f>
        <v>1845512.92</v>
      </c>
      <c r="G243" s="37"/>
      <c r="H243" s="62" t="str">
        <f>D243</f>
        <v>Разом червень</v>
      </c>
      <c r="I243" s="62"/>
      <c r="J243" s="47">
        <f t="shared" si="41"/>
        <v>1845512.92</v>
      </c>
      <c r="K243" s="31"/>
    </row>
    <row r="244" spans="1:12" ht="15.75" thickBot="1" x14ac:dyDescent="0.3">
      <c r="A244" s="93"/>
      <c r="B244" s="66" t="s">
        <v>261</v>
      </c>
      <c r="C244" s="67"/>
      <c r="D244" s="67"/>
      <c r="E244" s="68"/>
      <c r="F244" s="49">
        <f>F159+F201+F243</f>
        <v>3873642.05</v>
      </c>
      <c r="G244" s="32"/>
      <c r="H244" s="32"/>
      <c r="I244" s="32" t="str">
        <f>B244</f>
        <v>Разом 2-й квартал</v>
      </c>
      <c r="J244" s="49">
        <f>F244</f>
        <v>3873642.05</v>
      </c>
      <c r="K244" s="30"/>
    </row>
    <row r="245" spans="1:12" ht="15.75" thickBot="1" x14ac:dyDescent="0.3">
      <c r="A245" s="93"/>
      <c r="B245" s="21"/>
      <c r="C245" s="2"/>
      <c r="D245" s="43"/>
      <c r="E245" s="8"/>
      <c r="F245" s="50"/>
      <c r="G245" s="2"/>
      <c r="H245" s="2"/>
      <c r="I245" s="26"/>
      <c r="J245" s="54"/>
      <c r="K245" s="11"/>
    </row>
    <row r="246" spans="1:12" ht="15" customHeight="1" x14ac:dyDescent="0.25">
      <c r="A246" s="93"/>
      <c r="B246" s="27" t="s">
        <v>262</v>
      </c>
      <c r="C246" s="27"/>
      <c r="D246" s="40"/>
      <c r="E246" s="27"/>
      <c r="F246" s="40"/>
      <c r="G246" s="27"/>
      <c r="H246" s="27"/>
      <c r="I246" s="27"/>
      <c r="J246" s="40"/>
      <c r="K246" s="28"/>
      <c r="L246" s="23"/>
    </row>
    <row r="247" spans="1:12" ht="25.5" x14ac:dyDescent="0.25">
      <c r="A247" s="93"/>
      <c r="B247" s="75" t="s">
        <v>263</v>
      </c>
      <c r="C247" s="1"/>
      <c r="D247" s="43">
        <v>9331.77</v>
      </c>
      <c r="E247" s="6" t="s">
        <v>264</v>
      </c>
      <c r="F247" s="43">
        <f t="shared" si="39"/>
        <v>9331.77</v>
      </c>
      <c r="G247" s="9" t="s">
        <v>33</v>
      </c>
      <c r="H247" s="1"/>
      <c r="I247" s="6" t="str">
        <f t="shared" si="40"/>
        <v>Накінечники для піпеток, індикаторна стрічка для автоклава</v>
      </c>
      <c r="J247" s="43">
        <f t="shared" si="41"/>
        <v>9331.77</v>
      </c>
      <c r="K247" s="30"/>
    </row>
    <row r="248" spans="1:12" ht="25.5" x14ac:dyDescent="0.25">
      <c r="A248" s="93"/>
      <c r="B248" s="77"/>
      <c r="C248" s="1"/>
      <c r="D248" s="43">
        <v>16524.2</v>
      </c>
      <c r="E248" s="6" t="s">
        <v>265</v>
      </c>
      <c r="F248" s="43">
        <f t="shared" si="39"/>
        <v>16524.2</v>
      </c>
      <c r="G248" s="9" t="s">
        <v>15</v>
      </c>
      <c r="H248" s="1"/>
      <c r="I248" s="6" t="str">
        <f t="shared" si="40"/>
        <v>Біопляшки для упаковки згідно Р620/РІ620, 2л, 210мм х 87мм., вкл. наклейка та абсорбуючий матеріал №12</v>
      </c>
      <c r="J248" s="43">
        <f t="shared" si="41"/>
        <v>16524.2</v>
      </c>
      <c r="K248" s="30"/>
    </row>
    <row r="249" spans="1:12" ht="25.5" x14ac:dyDescent="0.25">
      <c r="A249" s="93"/>
      <c r="B249" s="77"/>
      <c r="C249" s="1"/>
      <c r="D249" s="43">
        <v>2206.31</v>
      </c>
      <c r="E249" s="6" t="s">
        <v>266</v>
      </c>
      <c r="F249" s="43">
        <f t="shared" ref="F249:F285" si="42">D249</f>
        <v>2206.31</v>
      </c>
      <c r="G249" s="9" t="s">
        <v>45</v>
      </c>
      <c r="H249" s="1"/>
      <c r="I249" s="6" t="str">
        <f t="shared" ref="I249:I269" si="43">E249</f>
        <v>Мікролітрова піпетка Transferpette Alpha, 100-1000мкл, 1 канал,   1 шт.</v>
      </c>
      <c r="J249" s="43">
        <f t="shared" ref="J249:J269" si="44">F249</f>
        <v>2206.31</v>
      </c>
      <c r="K249" s="30"/>
    </row>
    <row r="250" spans="1:12" ht="25.5" x14ac:dyDescent="0.25">
      <c r="A250" s="93"/>
      <c r="B250" s="77"/>
      <c r="C250" s="1"/>
      <c r="D250" s="43">
        <v>4412.62</v>
      </c>
      <c r="E250" s="6" t="s">
        <v>267</v>
      </c>
      <c r="F250" s="43">
        <f t="shared" si="42"/>
        <v>4412.62</v>
      </c>
      <c r="G250" s="9" t="s">
        <v>45</v>
      </c>
      <c r="H250" s="1"/>
      <c r="I250" s="6" t="str">
        <f t="shared" si="43"/>
        <v>Мікролітрова піпетка Transferpette Alpha, 10-100мкл, 1 канал,   2 шт.</v>
      </c>
      <c r="J250" s="43">
        <f t="shared" si="44"/>
        <v>4412.62</v>
      </c>
      <c r="K250" s="30"/>
    </row>
    <row r="251" spans="1:12" ht="25.5" x14ac:dyDescent="0.25">
      <c r="A251" s="93"/>
      <c r="B251" s="77"/>
      <c r="C251" s="1"/>
      <c r="D251" s="43">
        <v>46583</v>
      </c>
      <c r="E251" s="6" t="s">
        <v>268</v>
      </c>
      <c r="F251" s="43">
        <f t="shared" si="42"/>
        <v>46583</v>
      </c>
      <c r="G251" s="9" t="s">
        <v>45</v>
      </c>
      <c r="H251" s="1"/>
      <c r="I251" s="6" t="str">
        <f t="shared" si="43"/>
        <v>8-канальна мікропіпетка , 120-1200 мкл., 1 шт.</v>
      </c>
      <c r="J251" s="43">
        <f t="shared" si="44"/>
        <v>46583</v>
      </c>
      <c r="K251" s="30"/>
    </row>
    <row r="252" spans="1:12" s="36" customFormat="1" x14ac:dyDescent="0.25">
      <c r="A252" s="93"/>
      <c r="B252" s="76"/>
      <c r="C252" s="3"/>
      <c r="D252" s="46"/>
      <c r="E252" s="16" t="s">
        <v>119</v>
      </c>
      <c r="F252" s="46">
        <f>SUM(F247:F251)</f>
        <v>79057.899999999994</v>
      </c>
      <c r="G252" s="22"/>
      <c r="H252" s="3"/>
      <c r="I252" s="16" t="str">
        <f t="shared" si="43"/>
        <v>Разом ВООЗ</v>
      </c>
      <c r="J252" s="46">
        <f t="shared" si="44"/>
        <v>79057.899999999994</v>
      </c>
      <c r="K252" s="31"/>
    </row>
    <row r="253" spans="1:12" ht="25.5" x14ac:dyDescent="0.25">
      <c r="A253" s="93"/>
      <c r="B253" s="75" t="s">
        <v>16</v>
      </c>
      <c r="C253" s="1"/>
      <c r="D253" s="43">
        <v>3742.5</v>
      </c>
      <c r="E253" s="6" t="s">
        <v>269</v>
      </c>
      <c r="F253" s="43">
        <f t="shared" si="42"/>
        <v>3742.5</v>
      </c>
      <c r="G253" s="9" t="s">
        <v>15</v>
      </c>
      <c r="H253" s="1"/>
      <c r="I253" s="6" t="str">
        <f t="shared" si="43"/>
        <v>Продукти харчування (картопля, крупи пшенична, пшонна, горох, чай)</v>
      </c>
      <c r="J253" s="43">
        <f t="shared" si="44"/>
        <v>3742.5</v>
      </c>
      <c r="K253" s="30"/>
    </row>
    <row r="254" spans="1:12" s="36" customFormat="1" x14ac:dyDescent="0.25">
      <c r="A254" s="93"/>
      <c r="B254" s="76"/>
      <c r="C254" s="3"/>
      <c r="D254" s="46"/>
      <c r="E254" s="16" t="s">
        <v>20</v>
      </c>
      <c r="F254" s="46">
        <f>SUM(F253)</f>
        <v>3742.5</v>
      </c>
      <c r="G254" s="22"/>
      <c r="H254" s="3"/>
      <c r="I254" s="16" t="str">
        <f t="shared" si="43"/>
        <v>Разом волонтери</v>
      </c>
      <c r="J254" s="46">
        <f t="shared" si="44"/>
        <v>3742.5</v>
      </c>
      <c r="K254" s="31"/>
    </row>
    <row r="255" spans="1:12" ht="38.25" customHeight="1" x14ac:dyDescent="0.25">
      <c r="A255" s="93"/>
      <c r="B255" s="75" t="s">
        <v>149</v>
      </c>
      <c r="C255" s="1"/>
      <c r="D255" s="43">
        <v>590300.16000000003</v>
      </c>
      <c r="E255" s="6" t="s">
        <v>47</v>
      </c>
      <c r="F255" s="43">
        <f t="shared" si="42"/>
        <v>590300.16000000003</v>
      </c>
      <c r="G255" s="9" t="s">
        <v>33</v>
      </c>
      <c r="H255" s="1"/>
      <c r="I255" s="6" t="str">
        <f t="shared" si="43"/>
        <v>Медикаменти</v>
      </c>
      <c r="J255" s="43">
        <f t="shared" si="44"/>
        <v>590300.16000000003</v>
      </c>
      <c r="K255" s="30"/>
    </row>
    <row r="256" spans="1:12" s="36" customFormat="1" x14ac:dyDescent="0.25">
      <c r="A256" s="93"/>
      <c r="B256" s="76"/>
      <c r="C256" s="3"/>
      <c r="D256" s="46"/>
      <c r="E256" s="16" t="s">
        <v>270</v>
      </c>
      <c r="F256" s="46">
        <f>SUM(F255)</f>
        <v>590300.16000000003</v>
      </c>
      <c r="G256" s="22"/>
      <c r="H256" s="3"/>
      <c r="I256" s="16" t="str">
        <f t="shared" si="43"/>
        <v>Разом "Ми з Україною"</v>
      </c>
      <c r="J256" s="46">
        <f t="shared" si="44"/>
        <v>590300.16000000003</v>
      </c>
      <c r="K256" s="31"/>
    </row>
    <row r="257" spans="1:12" ht="25.5" x14ac:dyDescent="0.25">
      <c r="A257" s="93"/>
      <c r="B257" s="75" t="s">
        <v>271</v>
      </c>
      <c r="C257" s="1"/>
      <c r="D257" s="43">
        <v>679472</v>
      </c>
      <c r="E257" s="6" t="s">
        <v>47</v>
      </c>
      <c r="F257" s="43">
        <f t="shared" si="42"/>
        <v>679472</v>
      </c>
      <c r="G257" s="9" t="s">
        <v>33</v>
      </c>
      <c r="H257" s="1"/>
      <c r="I257" s="6" t="str">
        <f t="shared" si="43"/>
        <v>Медикаменти</v>
      </c>
      <c r="J257" s="43">
        <f t="shared" si="44"/>
        <v>679472</v>
      </c>
      <c r="K257" s="30"/>
    </row>
    <row r="258" spans="1:12" s="36" customFormat="1" x14ac:dyDescent="0.25">
      <c r="A258" s="93"/>
      <c r="B258" s="76"/>
      <c r="C258" s="3"/>
      <c r="D258" s="46"/>
      <c r="E258" s="16" t="s">
        <v>272</v>
      </c>
      <c r="F258" s="46">
        <f>SUM(F257)</f>
        <v>679472</v>
      </c>
      <c r="G258" s="22"/>
      <c r="H258" s="3"/>
      <c r="I258" s="16" t="str">
        <f t="shared" si="43"/>
        <v>Разом ТОВ "Фармпротект"</v>
      </c>
      <c r="J258" s="46">
        <f t="shared" si="44"/>
        <v>679472</v>
      </c>
      <c r="K258" s="31"/>
    </row>
    <row r="259" spans="1:12" s="19" customFormat="1" x14ac:dyDescent="0.25">
      <c r="A259" s="93"/>
      <c r="B259" s="10"/>
      <c r="C259" s="3"/>
      <c r="D259" s="62" t="s">
        <v>273</v>
      </c>
      <c r="E259" s="62"/>
      <c r="F259" s="47">
        <f>F252+F254+F256+F258</f>
        <v>1352572.56</v>
      </c>
      <c r="G259" s="37"/>
      <c r="H259" s="62" t="str">
        <f>D259</f>
        <v>Разом липень</v>
      </c>
      <c r="I259" s="62"/>
      <c r="J259" s="47">
        <f t="shared" si="44"/>
        <v>1352572.56</v>
      </c>
      <c r="K259" s="31"/>
    </row>
    <row r="260" spans="1:12" ht="15.75" thickBot="1" x14ac:dyDescent="0.3">
      <c r="A260" s="93"/>
      <c r="B260" s="21"/>
      <c r="C260" s="2"/>
      <c r="D260" s="43"/>
      <c r="E260" s="8"/>
      <c r="F260" s="50"/>
      <c r="G260" s="2"/>
      <c r="H260" s="2"/>
      <c r="I260" s="26"/>
      <c r="J260" s="54"/>
      <c r="K260" s="11"/>
    </row>
    <row r="261" spans="1:12" ht="15" customHeight="1" x14ac:dyDescent="0.25">
      <c r="A261" s="93"/>
      <c r="B261" s="27" t="s">
        <v>274</v>
      </c>
      <c r="C261" s="27"/>
      <c r="D261" s="40"/>
      <c r="E261" s="27"/>
      <c r="F261" s="40"/>
      <c r="G261" s="27"/>
      <c r="H261" s="27"/>
      <c r="I261" s="27"/>
      <c r="J261" s="40"/>
      <c r="K261" s="28"/>
      <c r="L261" s="23"/>
    </row>
    <row r="262" spans="1:12" ht="25.5" x14ac:dyDescent="0.25">
      <c r="A262" s="93"/>
      <c r="B262" s="75" t="s">
        <v>21</v>
      </c>
      <c r="C262" s="1"/>
      <c r="D262" s="43">
        <f>49475+49475</f>
        <v>98950</v>
      </c>
      <c r="E262" s="6" t="s">
        <v>275</v>
      </c>
      <c r="F262" s="43">
        <f t="shared" si="42"/>
        <v>98950</v>
      </c>
      <c r="G262" s="9" t="s">
        <v>15</v>
      </c>
      <c r="H262" s="1"/>
      <c r="I262" s="6" t="str">
        <f t="shared" si="43"/>
        <v>Продукти харчування (борошно, олія, вівсянка, цукор, гречка, горох,, макарони)</v>
      </c>
      <c r="J262" s="43">
        <f t="shared" si="44"/>
        <v>98950</v>
      </c>
      <c r="K262" s="30"/>
    </row>
    <row r="263" spans="1:12" s="36" customFormat="1" x14ac:dyDescent="0.25">
      <c r="A263" s="93"/>
      <c r="B263" s="76"/>
      <c r="C263" s="3"/>
      <c r="D263" s="46"/>
      <c r="E263" s="16" t="s">
        <v>23</v>
      </c>
      <c r="F263" s="46">
        <f>SUM(F262)</f>
        <v>98950</v>
      </c>
      <c r="G263" s="22"/>
      <c r="H263" s="3"/>
      <c r="I263" s="16" t="str">
        <f t="shared" si="43"/>
        <v>Разом БО "БФ "Клуб "Світанок"</v>
      </c>
      <c r="J263" s="46">
        <f t="shared" si="44"/>
        <v>98950</v>
      </c>
      <c r="K263" s="31"/>
    </row>
    <row r="264" spans="1:12" ht="25.5" x14ac:dyDescent="0.25">
      <c r="A264" s="93"/>
      <c r="B264" s="75" t="s">
        <v>276</v>
      </c>
      <c r="C264" s="1"/>
      <c r="D264" s="43">
        <v>882.36</v>
      </c>
      <c r="E264" s="6" t="s">
        <v>277</v>
      </c>
      <c r="F264" s="43">
        <f t="shared" si="42"/>
        <v>882.36</v>
      </c>
      <c r="G264" s="9" t="s">
        <v>45</v>
      </c>
      <c r="H264" s="1"/>
      <c r="I264" s="6" t="str">
        <f t="shared" si="43"/>
        <v>Відро мірне 12л, колір лазурний, без кришки, 9 шт.</v>
      </c>
      <c r="J264" s="43">
        <f t="shared" si="44"/>
        <v>882.36</v>
      </c>
      <c r="K264" s="30"/>
    </row>
    <row r="265" spans="1:12" ht="25.5" x14ac:dyDescent="0.25">
      <c r="A265" s="93"/>
      <c r="B265" s="77"/>
      <c r="C265" s="1"/>
      <c r="D265" s="43">
        <v>10603.44</v>
      </c>
      <c r="E265" s="6" t="s">
        <v>278</v>
      </c>
      <c r="F265" s="43">
        <f t="shared" si="42"/>
        <v>10603.44</v>
      </c>
      <c r="G265" s="9" t="s">
        <v>15</v>
      </c>
      <c r="H265" s="1"/>
      <c r="I265" s="6" t="str">
        <f t="shared" si="43"/>
        <v>Набір для прибирання Vielda UltraMax - Швабра і відро з механічним віджимиом, 9 наборів</v>
      </c>
      <c r="J265" s="43">
        <f t="shared" si="44"/>
        <v>10603.44</v>
      </c>
      <c r="K265" s="30"/>
    </row>
    <row r="266" spans="1:12" ht="25.5" x14ac:dyDescent="0.25">
      <c r="A266" s="93"/>
      <c r="B266" s="77"/>
      <c r="C266" s="1"/>
      <c r="D266" s="43">
        <v>310.68</v>
      </c>
      <c r="E266" s="6" t="s">
        <v>279</v>
      </c>
      <c r="F266" s="43">
        <f t="shared" si="42"/>
        <v>310.68</v>
      </c>
      <c r="G266" s="9" t="s">
        <v>15</v>
      </c>
      <c r="H266" s="1"/>
      <c r="I266" s="6" t="str">
        <f t="shared" si="43"/>
        <v>Щітка для чищення унітазу з відкритою чашею - йоржик з колбою (15,4х38х15,4), 6 наборів</v>
      </c>
      <c r="J266" s="43">
        <f t="shared" si="44"/>
        <v>310.68</v>
      </c>
      <c r="K266" s="30"/>
    </row>
    <row r="267" spans="1:12" ht="25.5" x14ac:dyDescent="0.25">
      <c r="A267" s="93"/>
      <c r="B267" s="77"/>
      <c r="C267" s="1"/>
      <c r="D267" s="43">
        <v>20021.04</v>
      </c>
      <c r="E267" s="6" t="s">
        <v>286</v>
      </c>
      <c r="F267" s="43">
        <f t="shared" si="42"/>
        <v>20021.04</v>
      </c>
      <c r="G267" s="9" t="s">
        <v>15</v>
      </c>
      <c r="H267" s="1"/>
      <c r="I267" s="6" t="str">
        <f t="shared" si="43"/>
        <v>Санітарно-гігієнічні господарські матеріали (порошок, миючі засоби, мішки, рукавичи тощо)</v>
      </c>
      <c r="J267" s="43">
        <f t="shared" si="44"/>
        <v>20021.04</v>
      </c>
      <c r="K267" s="30"/>
    </row>
    <row r="268" spans="1:12" ht="25.5" x14ac:dyDescent="0.25">
      <c r="A268" s="93"/>
      <c r="B268" s="77"/>
      <c r="C268" s="1"/>
      <c r="D268" s="43">
        <v>5074.2</v>
      </c>
      <c r="E268" s="6" t="s">
        <v>280</v>
      </c>
      <c r="F268" s="43">
        <f t="shared" si="42"/>
        <v>5074.2</v>
      </c>
      <c r="G268" s="9" t="s">
        <v>33</v>
      </c>
      <c r="H268" s="1"/>
      <c r="I268" s="6" t="str">
        <f t="shared" si="43"/>
        <v>Дезінфікуючі засоби (бланідас, дезінфектор)</v>
      </c>
      <c r="J268" s="43">
        <f t="shared" si="44"/>
        <v>5074.2</v>
      </c>
      <c r="K268" s="30"/>
    </row>
    <row r="269" spans="1:12" s="36" customFormat="1" x14ac:dyDescent="0.25">
      <c r="A269" s="93"/>
      <c r="B269" s="76"/>
      <c r="C269" s="3"/>
      <c r="D269" s="46"/>
      <c r="E269" s="16" t="s">
        <v>51</v>
      </c>
      <c r="F269" s="42">
        <f>SUM(F264:F268)</f>
        <v>36891.72</v>
      </c>
      <c r="G269" s="22"/>
      <c r="H269" s="3"/>
      <c r="I269" s="16" t="str">
        <f t="shared" si="43"/>
        <v>Разом БФ "Project Hope"</v>
      </c>
      <c r="J269" s="46">
        <f t="shared" si="44"/>
        <v>36891.72</v>
      </c>
      <c r="K269" s="31"/>
    </row>
    <row r="270" spans="1:12" ht="25.5" x14ac:dyDescent="0.25">
      <c r="A270" s="93"/>
      <c r="B270" s="75" t="s">
        <v>281</v>
      </c>
      <c r="C270" s="1"/>
      <c r="D270" s="43">
        <v>4866</v>
      </c>
      <c r="E270" s="6" t="s">
        <v>282</v>
      </c>
      <c r="F270" s="43">
        <f t="shared" si="42"/>
        <v>4866</v>
      </c>
      <c r="G270" s="9" t="s">
        <v>45</v>
      </c>
      <c r="H270" s="1"/>
      <c r="I270" s="6" t="str">
        <f t="shared" ref="I270:I285" si="45">E270</f>
        <v>Кулер підлоговий CooperHunter CH-V128ЕВ, 1 шт.</v>
      </c>
      <c r="J270" s="43">
        <f t="shared" ref="J270:J285" si="46">F270</f>
        <v>4866</v>
      </c>
      <c r="K270" s="30"/>
    </row>
    <row r="271" spans="1:12" ht="25.5" x14ac:dyDescent="0.25">
      <c r="A271" s="93"/>
      <c r="B271" s="77"/>
      <c r="C271" s="1"/>
      <c r="D271" s="43">
        <v>972</v>
      </c>
      <c r="E271" s="6" t="s">
        <v>283</v>
      </c>
      <c r="F271" s="43">
        <f t="shared" si="42"/>
        <v>972</v>
      </c>
      <c r="G271" s="9" t="s">
        <v>15</v>
      </c>
      <c r="H271" s="1"/>
      <c r="I271" s="6" t="str">
        <f t="shared" si="45"/>
        <v>Кава в зернах Ambassador 1000г пакет "Espresso Bar", 2 уп.</v>
      </c>
      <c r="J271" s="43">
        <f t="shared" si="46"/>
        <v>972</v>
      </c>
      <c r="K271" s="30"/>
    </row>
    <row r="272" spans="1:12" ht="25.5" x14ac:dyDescent="0.25">
      <c r="A272" s="93"/>
      <c r="B272" s="77"/>
      <c r="C272" s="1"/>
      <c r="D272" s="43">
        <v>16098</v>
      </c>
      <c r="E272" s="6" t="s">
        <v>284</v>
      </c>
      <c r="F272" s="43">
        <f t="shared" si="42"/>
        <v>16098</v>
      </c>
      <c r="G272" s="9" t="s">
        <v>45</v>
      </c>
      <c r="H272" s="1"/>
      <c r="I272" s="6" t="str">
        <f t="shared" si="45"/>
        <v>Кавомашина Philips EP1223/00 Series 1200, 1 шт.</v>
      </c>
      <c r="J272" s="43">
        <f t="shared" si="46"/>
        <v>16098</v>
      </c>
      <c r="K272" s="30"/>
    </row>
    <row r="273" spans="1:12" s="36" customFormat="1" x14ac:dyDescent="0.25">
      <c r="A273" s="93"/>
      <c r="B273" s="76"/>
      <c r="C273" s="3"/>
      <c r="D273" s="46"/>
      <c r="E273" s="16" t="s">
        <v>285</v>
      </c>
      <c r="F273" s="46">
        <f>SUM(F270:F272)</f>
        <v>21936</v>
      </c>
      <c r="G273" s="22"/>
      <c r="H273" s="3"/>
      <c r="I273" s="16" t="str">
        <f t="shared" si="45"/>
        <v>Разом БО "Фонд Ріната Ахметова"</v>
      </c>
      <c r="J273" s="46">
        <f t="shared" si="46"/>
        <v>21936</v>
      </c>
      <c r="K273" s="31"/>
    </row>
    <row r="274" spans="1:12" ht="25.5" x14ac:dyDescent="0.25">
      <c r="A274" s="93"/>
      <c r="B274" s="75" t="s">
        <v>287</v>
      </c>
      <c r="C274" s="1"/>
      <c r="D274" s="43">
        <f>55315+91575+238235.81</f>
        <v>385125.81</v>
      </c>
      <c r="E274" s="6" t="s">
        <v>32</v>
      </c>
      <c r="F274" s="43">
        <f t="shared" si="42"/>
        <v>385125.81</v>
      </c>
      <c r="G274" s="9" t="s">
        <v>33</v>
      </c>
      <c r="H274" s="1"/>
      <c r="I274" s="6" t="str">
        <f t="shared" si="45"/>
        <v>Медикаменти і витратні матеріали</v>
      </c>
      <c r="J274" s="43">
        <f t="shared" si="46"/>
        <v>385125.81</v>
      </c>
      <c r="K274" s="30"/>
    </row>
    <row r="275" spans="1:12" s="36" customFormat="1" x14ac:dyDescent="0.25">
      <c r="A275" s="93"/>
      <c r="B275" s="76"/>
      <c r="C275" s="3"/>
      <c r="D275" s="46"/>
      <c r="E275" s="16" t="s">
        <v>288</v>
      </c>
      <c r="F275" s="46">
        <f>SUM(F274)</f>
        <v>385125.81</v>
      </c>
      <c r="G275" s="22"/>
      <c r="H275" s="3"/>
      <c r="I275" s="16" t="str">
        <f t="shared" si="45"/>
        <v>Разом Бюро ВООЗ в Україні</v>
      </c>
      <c r="J275" s="46">
        <f t="shared" si="46"/>
        <v>385125.81</v>
      </c>
      <c r="K275" s="31"/>
    </row>
    <row r="276" spans="1:12" ht="25.5" x14ac:dyDescent="0.25">
      <c r="A276" s="93"/>
      <c r="B276" s="75" t="s">
        <v>289</v>
      </c>
      <c r="C276" s="1"/>
      <c r="D276" s="43">
        <v>12821.52</v>
      </c>
      <c r="E276" s="6" t="s">
        <v>32</v>
      </c>
      <c r="F276" s="43">
        <f t="shared" si="42"/>
        <v>12821.52</v>
      </c>
      <c r="G276" s="9" t="s">
        <v>33</v>
      </c>
      <c r="H276" s="1"/>
      <c r="I276" s="6" t="str">
        <f t="shared" si="45"/>
        <v>Медикаменти і витратні матеріали</v>
      </c>
      <c r="J276" s="43">
        <f t="shared" si="46"/>
        <v>12821.52</v>
      </c>
      <c r="K276" s="30"/>
    </row>
    <row r="277" spans="1:12" s="36" customFormat="1" x14ac:dyDescent="0.25">
      <c r="A277" s="93"/>
      <c r="B277" s="76"/>
      <c r="C277" s="3"/>
      <c r="D277" s="46"/>
      <c r="E277" s="16" t="s">
        <v>290</v>
      </c>
      <c r="F277" s="46">
        <f>SUM(F276)</f>
        <v>12821.52</v>
      </c>
      <c r="G277" s="22"/>
      <c r="H277" s="3"/>
      <c r="I277" s="16" t="str">
        <f t="shared" si="45"/>
        <v>Разом ГО "Ініціатива Е+"</v>
      </c>
      <c r="J277" s="46">
        <f t="shared" si="46"/>
        <v>12821.52</v>
      </c>
      <c r="K277" s="31"/>
    </row>
    <row r="278" spans="1:12" s="19" customFormat="1" x14ac:dyDescent="0.25">
      <c r="A278" s="93"/>
      <c r="B278" s="10"/>
      <c r="C278" s="3"/>
      <c r="D278" s="62" t="s">
        <v>291</v>
      </c>
      <c r="E278" s="62"/>
      <c r="F278" s="47">
        <f>F263+F269+F273+F275+F277</f>
        <v>555725.05000000005</v>
      </c>
      <c r="G278" s="37"/>
      <c r="H278" s="62" t="str">
        <f>D278</f>
        <v>Разом серпень</v>
      </c>
      <c r="I278" s="62"/>
      <c r="J278" s="47">
        <f t="shared" si="46"/>
        <v>555725.05000000005</v>
      </c>
      <c r="K278" s="31"/>
    </row>
    <row r="279" spans="1:12" ht="15.75" thickBot="1" x14ac:dyDescent="0.3">
      <c r="A279" s="93"/>
      <c r="B279" s="21"/>
      <c r="C279" s="2"/>
      <c r="D279" s="43"/>
      <c r="E279" s="8"/>
      <c r="F279" s="50"/>
      <c r="G279" s="2"/>
      <c r="H279" s="2"/>
      <c r="I279" s="26"/>
      <c r="J279" s="54"/>
      <c r="K279" s="11"/>
    </row>
    <row r="280" spans="1:12" ht="15" customHeight="1" x14ac:dyDescent="0.25">
      <c r="A280" s="93"/>
      <c r="B280" s="27" t="s">
        <v>292</v>
      </c>
      <c r="C280" s="27"/>
      <c r="D280" s="40"/>
      <c r="E280" s="27"/>
      <c r="F280" s="40"/>
      <c r="G280" s="27"/>
      <c r="H280" s="27"/>
      <c r="I280" s="27"/>
      <c r="J280" s="40"/>
      <c r="K280" s="28"/>
      <c r="L280" s="23"/>
    </row>
    <row r="281" spans="1:12" s="19" customFormat="1" x14ac:dyDescent="0.25">
      <c r="A281" s="93"/>
      <c r="B281" s="10"/>
      <c r="C281" s="3"/>
      <c r="D281" s="62" t="s">
        <v>293</v>
      </c>
      <c r="E281" s="62"/>
      <c r="F281" s="47">
        <v>0</v>
      </c>
      <c r="G281" s="37"/>
      <c r="H281" s="62" t="str">
        <f>D281</f>
        <v>Разом вересень</v>
      </c>
      <c r="I281" s="62"/>
      <c r="J281" s="47">
        <f t="shared" ref="J281" si="47">F281</f>
        <v>0</v>
      </c>
      <c r="K281" s="31"/>
    </row>
    <row r="282" spans="1:12" ht="15.75" thickBot="1" x14ac:dyDescent="0.3">
      <c r="A282" s="93"/>
      <c r="B282" s="66" t="s">
        <v>294</v>
      </c>
      <c r="C282" s="67"/>
      <c r="D282" s="67"/>
      <c r="E282" s="68"/>
      <c r="F282" s="49">
        <f>F259+F278+F281</f>
        <v>1908297.61</v>
      </c>
      <c r="G282" s="32"/>
      <c r="H282" s="32"/>
      <c r="I282" s="32" t="str">
        <f>B282</f>
        <v>Разом 3-й квартал</v>
      </c>
      <c r="J282" s="49">
        <f>F282</f>
        <v>1908297.61</v>
      </c>
      <c r="K282" s="30"/>
    </row>
    <row r="283" spans="1:12" x14ac:dyDescent="0.25">
      <c r="A283" s="93"/>
      <c r="B283" s="21"/>
      <c r="C283" s="1"/>
      <c r="D283" s="43"/>
      <c r="E283" s="6"/>
      <c r="F283" s="43">
        <f t="shared" si="42"/>
        <v>0</v>
      </c>
      <c r="G283" s="9"/>
      <c r="H283" s="1"/>
      <c r="I283" s="6">
        <f t="shared" si="45"/>
        <v>0</v>
      </c>
      <c r="J283" s="43">
        <f t="shared" si="46"/>
        <v>0</v>
      </c>
      <c r="K283" s="30"/>
    </row>
    <row r="284" spans="1:12" x14ac:dyDescent="0.25">
      <c r="A284" s="93"/>
      <c r="B284" s="21"/>
      <c r="C284" s="1"/>
      <c r="D284" s="43"/>
      <c r="E284" s="6"/>
      <c r="F284" s="43">
        <f t="shared" si="42"/>
        <v>0</v>
      </c>
      <c r="G284" s="9"/>
      <c r="H284" s="1"/>
      <c r="I284" s="6">
        <f t="shared" si="45"/>
        <v>0</v>
      </c>
      <c r="J284" s="43">
        <f t="shared" si="46"/>
        <v>0</v>
      </c>
      <c r="K284" s="30"/>
    </row>
    <row r="285" spans="1:12" x14ac:dyDescent="0.25">
      <c r="A285" s="38"/>
      <c r="B285" s="21"/>
      <c r="C285" s="1"/>
      <c r="D285" s="43"/>
      <c r="E285" s="6"/>
      <c r="F285" s="43">
        <f t="shared" si="42"/>
        <v>0</v>
      </c>
      <c r="G285" s="9"/>
      <c r="H285" s="1"/>
      <c r="I285" s="6">
        <f t="shared" si="45"/>
        <v>0</v>
      </c>
      <c r="J285" s="43">
        <f t="shared" si="46"/>
        <v>0</v>
      </c>
      <c r="K285" s="30"/>
    </row>
    <row r="286" spans="1:12" ht="15.75" thickBot="1" x14ac:dyDescent="0.3">
      <c r="A286" s="12"/>
      <c r="B286" s="69" t="s">
        <v>136</v>
      </c>
      <c r="C286" s="70"/>
      <c r="D286" s="70"/>
      <c r="E286" s="71"/>
      <c r="F286" s="51">
        <f>F125+F244+F282</f>
        <v>19628007.319999997</v>
      </c>
      <c r="G286" s="13"/>
      <c r="H286" s="14"/>
      <c r="I286" s="7" t="s">
        <v>136</v>
      </c>
      <c r="J286" s="55">
        <f>F286</f>
        <v>19628007.319999997</v>
      </c>
      <c r="K286" s="7"/>
    </row>
    <row r="289" spans="4:7" x14ac:dyDescent="0.25">
      <c r="D289" s="56" t="s">
        <v>141</v>
      </c>
      <c r="G289" t="s">
        <v>142</v>
      </c>
    </row>
    <row r="292" spans="4:7" x14ac:dyDescent="0.25">
      <c r="D292" s="56" t="s">
        <v>140</v>
      </c>
      <c r="G292" t="s">
        <v>143</v>
      </c>
    </row>
  </sheetData>
  <mergeCells count="120">
    <mergeCell ref="B264:B269"/>
    <mergeCell ref="B270:B273"/>
    <mergeCell ref="B274:B275"/>
    <mergeCell ref="B276:B277"/>
    <mergeCell ref="D278:E278"/>
    <mergeCell ref="H278:I278"/>
    <mergeCell ref="D243:E243"/>
    <mergeCell ref="H243:I243"/>
    <mergeCell ref="B244:E244"/>
    <mergeCell ref="D259:E259"/>
    <mergeCell ref="H259:I259"/>
    <mergeCell ref="B230:B231"/>
    <mergeCell ref="B232:B233"/>
    <mergeCell ref="B234:B235"/>
    <mergeCell ref="B236:B237"/>
    <mergeCell ref="B238:B240"/>
    <mergeCell ref="B262:B263"/>
    <mergeCell ref="B224:B225"/>
    <mergeCell ref="B226:B227"/>
    <mergeCell ref="B228:B229"/>
    <mergeCell ref="B247:B252"/>
    <mergeCell ref="B253:B254"/>
    <mergeCell ref="B255:B256"/>
    <mergeCell ref="B257:B258"/>
    <mergeCell ref="B205:B208"/>
    <mergeCell ref="B209:B211"/>
    <mergeCell ref="B212:B215"/>
    <mergeCell ref="B216:B217"/>
    <mergeCell ref="B218:B219"/>
    <mergeCell ref="B241:B242"/>
    <mergeCell ref="B128:B129"/>
    <mergeCell ref="B130:B131"/>
    <mergeCell ref="A127:A284"/>
    <mergeCell ref="B132:B134"/>
    <mergeCell ref="B135:B137"/>
    <mergeCell ref="B138:B139"/>
    <mergeCell ref="B140:B141"/>
    <mergeCell ref="B144:B145"/>
    <mergeCell ref="B146:B149"/>
    <mergeCell ref="B150:B153"/>
    <mergeCell ref="B154:B158"/>
    <mergeCell ref="B161:B163"/>
    <mergeCell ref="B166:B167"/>
    <mergeCell ref="B168:B178"/>
    <mergeCell ref="B179:B184"/>
    <mergeCell ref="B203:B204"/>
    <mergeCell ref="B193:B194"/>
    <mergeCell ref="B195:B196"/>
    <mergeCell ref="B220:B221"/>
    <mergeCell ref="B222:B223"/>
    <mergeCell ref="B116:B117"/>
    <mergeCell ref="B118:B119"/>
    <mergeCell ref="B120:B121"/>
    <mergeCell ref="B122:B123"/>
    <mergeCell ref="B112:B113"/>
    <mergeCell ref="H51:I51"/>
    <mergeCell ref="B98:B100"/>
    <mergeCell ref="B101:B102"/>
    <mergeCell ref="B103:B105"/>
    <mergeCell ref="B106:B107"/>
    <mergeCell ref="D90:E90"/>
    <mergeCell ref="B92:B97"/>
    <mergeCell ref="H90:I90"/>
    <mergeCell ref="B82:B83"/>
    <mergeCell ref="B84:B85"/>
    <mergeCell ref="B86:B87"/>
    <mergeCell ref="B88:B89"/>
    <mergeCell ref="B58:B69"/>
    <mergeCell ref="B70:B74"/>
    <mergeCell ref="B77:B78"/>
    <mergeCell ref="B79:B81"/>
    <mergeCell ref="B189:B190"/>
    <mergeCell ref="B191:B192"/>
    <mergeCell ref="C10:E10"/>
    <mergeCell ref="K10:K11"/>
    <mergeCell ref="F10:F11"/>
    <mergeCell ref="B10:B11"/>
    <mergeCell ref="G10:J10"/>
    <mergeCell ref="A5:K5"/>
    <mergeCell ref="A6:K6"/>
    <mergeCell ref="A7:K7"/>
    <mergeCell ref="A8:K8"/>
    <mergeCell ref="A9:J9"/>
    <mergeCell ref="B47:B48"/>
    <mergeCell ref="B49:B50"/>
    <mergeCell ref="B108:B111"/>
    <mergeCell ref="B37:B38"/>
    <mergeCell ref="B41:B42"/>
    <mergeCell ref="B43:B44"/>
    <mergeCell ref="B45:B46"/>
    <mergeCell ref="B75:B76"/>
    <mergeCell ref="A10:A11"/>
    <mergeCell ref="D124:E124"/>
    <mergeCell ref="H124:I124"/>
    <mergeCell ref="B114:B115"/>
    <mergeCell ref="D159:E159"/>
    <mergeCell ref="H159:I159"/>
    <mergeCell ref="A12:A125"/>
    <mergeCell ref="B125:E125"/>
    <mergeCell ref="B286:E286"/>
    <mergeCell ref="D51:E51"/>
    <mergeCell ref="B13:B14"/>
    <mergeCell ref="B15:B16"/>
    <mergeCell ref="B17:B19"/>
    <mergeCell ref="B20:B24"/>
    <mergeCell ref="B25:B28"/>
    <mergeCell ref="B29:B32"/>
    <mergeCell ref="B33:B34"/>
    <mergeCell ref="B39:B40"/>
    <mergeCell ref="B53:B57"/>
    <mergeCell ref="B35:B36"/>
    <mergeCell ref="B197:B198"/>
    <mergeCell ref="B199:B200"/>
    <mergeCell ref="D201:E201"/>
    <mergeCell ref="H201:I201"/>
    <mergeCell ref="B164:B165"/>
    <mergeCell ref="B185:B188"/>
    <mergeCell ref="D281:E281"/>
    <mergeCell ref="H281:I281"/>
    <mergeCell ref="B282:E28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0" fitToHeight="2" orientation="portrait" verticalDpi="0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2023-05-24T07:39:42Z</cp:lastPrinted>
  <dcterms:created xsi:type="dcterms:W3CDTF">2006-09-16T00:00:00Z</dcterms:created>
  <dcterms:modified xsi:type="dcterms:W3CDTF">2024-10-11T08:08:56Z</dcterms:modified>
</cp:coreProperties>
</file>